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 codeName="Ten_skoroszyt"/>
  <bookViews>
    <workbookView xWindow="0" yWindow="0" windowWidth="19980" windowHeight="11190" tabRatio="784"/>
  </bookViews>
  <sheets>
    <sheet name="Instrukcja" sheetId="33" r:id="rId1"/>
    <sheet name="KONTROLA1" sheetId="13" r:id="rId2"/>
    <sheet name="KONTROLA2" sheetId="30" r:id="rId3"/>
    <sheet name="KONTROLA3" sheetId="34" r:id="rId4"/>
    <sheet name="KONTROLA4" sheetId="35" r:id="rId5"/>
    <sheet name="Źródła listy rozwijanej" sheetId="17" state="hidden" r:id="rId6"/>
    <sheet name="Arkusz1" sheetId="36" state="hidden" r:id="rId7"/>
    <sheet name="B" sheetId="37" r:id="rId8"/>
    <sheet name="ACG" sheetId="39" r:id="rId9"/>
    <sheet name="ACN" sheetId="40" r:id="rId10"/>
    <sheet name="PEA" sheetId="41" r:id="rId11"/>
    <sheet name="HA" sheetId="42" r:id="rId12"/>
    <sheet name="AQP" sheetId="43" r:id="rId13"/>
    <sheet name="CIA" sheetId="44" r:id="rId14"/>
    <sheet name="CIP" sheetId="45" r:id="rId15"/>
    <sheet name="MG" sheetId="46" r:id="rId16"/>
    <sheet name="MM" sheetId="47" r:id="rId17"/>
    <sheet name="FAS" sheetId="48" r:id="rId18"/>
    <sheet name="FAT" sheetId="49" r:id="rId19"/>
    <sheet name="COX" sheetId="50" r:id="rId20"/>
    <sheet name="CCN" sheetId="51" r:id="rId21"/>
    <sheet name="PODSUMOWANIE" sheetId="52" r:id="rId22"/>
  </sheets>
  <definedNames>
    <definedName name="__xlnm.Print_Area" localSheetId="1">KONTROLA1!$A$1:$K$45</definedName>
    <definedName name="__xlnm.Print_Area" localSheetId="2">KONTROLA2!$A$1:$K$45</definedName>
    <definedName name="__xlnm.Print_Area" localSheetId="3">KONTROLA3!$A$1:$K$45</definedName>
    <definedName name="__xlnm.Print_Area" localSheetId="4">KONTROLA4!$A$1:$K$45</definedName>
    <definedName name="__xlnm.Print_Titles" localSheetId="1">KONTROLA1!$1:$17</definedName>
    <definedName name="__xlnm.Print_Titles" localSheetId="2">KONTROLA2!$1:$17</definedName>
    <definedName name="__xlnm.Print_Titles" localSheetId="3">KONTROLA3!$1:$17</definedName>
    <definedName name="__xlnm.Print_Titles" localSheetId="4">KONTROLA4!$1:$17</definedName>
  </definedNames>
  <calcPr calcId="145621"/>
</workbook>
</file>

<file path=xl/calcChain.xml><?xml version="1.0" encoding="utf-8"?>
<calcChain xmlns="http://schemas.openxmlformats.org/spreadsheetml/2006/main">
  <c r="P24" i="36" l="1"/>
  <c r="Q24" i="36"/>
  <c r="R24" i="36"/>
  <c r="S24" i="36"/>
  <c r="P25" i="36"/>
  <c r="Q25" i="36"/>
  <c r="R25" i="36"/>
  <c r="S25" i="36"/>
  <c r="P26" i="36"/>
  <c r="Q26" i="36"/>
  <c r="R26" i="36"/>
  <c r="S26" i="36"/>
  <c r="P27" i="36"/>
  <c r="Q27" i="36"/>
  <c r="R27" i="36"/>
  <c r="S27" i="36"/>
  <c r="P28" i="36"/>
  <c r="Q28" i="36"/>
  <c r="R28" i="36"/>
  <c r="S28" i="36"/>
  <c r="P29" i="36"/>
  <c r="Q29" i="36"/>
  <c r="R29" i="36"/>
  <c r="S29" i="36"/>
  <c r="P30" i="36"/>
  <c r="Q30" i="36"/>
  <c r="R30" i="36"/>
  <c r="S30" i="36"/>
  <c r="P31" i="36"/>
  <c r="Q31" i="36"/>
  <c r="R31" i="36"/>
  <c r="S31" i="36"/>
  <c r="P32" i="36"/>
  <c r="Q32" i="36"/>
  <c r="R32" i="36"/>
  <c r="S32" i="36"/>
  <c r="P33" i="36"/>
  <c r="Q33" i="36"/>
  <c r="R33" i="36"/>
  <c r="S33" i="36"/>
  <c r="P34" i="36"/>
  <c r="Q34" i="36"/>
  <c r="R34" i="36"/>
  <c r="S34" i="36"/>
  <c r="P35" i="36"/>
  <c r="Q35" i="36"/>
  <c r="R35" i="36"/>
  <c r="S35" i="36"/>
  <c r="P36" i="36"/>
  <c r="Q36" i="36"/>
  <c r="R36" i="36"/>
  <c r="S36" i="36"/>
  <c r="P37" i="36"/>
  <c r="Q37" i="36"/>
  <c r="R37" i="36"/>
  <c r="S37" i="36"/>
  <c r="P38" i="36"/>
  <c r="Q38" i="36"/>
  <c r="R38" i="36"/>
  <c r="S38" i="36"/>
  <c r="P39" i="36"/>
  <c r="Q39" i="36"/>
  <c r="R39" i="36"/>
  <c r="S39" i="36"/>
  <c r="P40" i="36"/>
  <c r="Q40" i="36"/>
  <c r="R40" i="36"/>
  <c r="S40" i="36"/>
  <c r="P41" i="36"/>
  <c r="Q41" i="36"/>
  <c r="R41" i="36"/>
  <c r="S41" i="36"/>
  <c r="P42" i="36"/>
  <c r="Q42" i="36"/>
  <c r="R42" i="36"/>
  <c r="S42" i="36"/>
  <c r="P43" i="36"/>
  <c r="Q43" i="36"/>
  <c r="R43" i="36"/>
  <c r="S43" i="36"/>
  <c r="P44" i="36"/>
  <c r="Q44" i="36"/>
  <c r="R44" i="36"/>
  <c r="S44" i="36"/>
  <c r="P45" i="36"/>
  <c r="Q45" i="36"/>
  <c r="R45" i="36"/>
  <c r="S45" i="36"/>
  <c r="P46" i="36"/>
  <c r="Q46" i="36"/>
  <c r="R46" i="36"/>
  <c r="S46" i="36"/>
  <c r="P47" i="36"/>
  <c r="Q47" i="36"/>
  <c r="R47" i="36"/>
  <c r="S47" i="36"/>
  <c r="P48" i="36"/>
  <c r="Q48" i="36"/>
  <c r="R48" i="36"/>
  <c r="S48" i="36"/>
  <c r="P49" i="36"/>
  <c r="Q49" i="36"/>
  <c r="R49" i="36"/>
  <c r="S49" i="36"/>
  <c r="P50" i="36"/>
  <c r="Q50" i="36"/>
  <c r="R50" i="36"/>
  <c r="S50" i="36"/>
  <c r="P51" i="36"/>
  <c r="Q51" i="36"/>
  <c r="R51" i="36"/>
  <c r="S51" i="36"/>
  <c r="P52" i="36"/>
  <c r="Q52" i="36"/>
  <c r="R52" i="36"/>
  <c r="S52" i="36"/>
  <c r="P53" i="36"/>
  <c r="Q53" i="36"/>
  <c r="R53" i="36"/>
  <c r="S53" i="36"/>
  <c r="P54" i="36"/>
  <c r="Q54" i="36"/>
  <c r="R54" i="36"/>
  <c r="S54" i="36"/>
  <c r="P55" i="36"/>
  <c r="Q55" i="36"/>
  <c r="R55" i="36"/>
  <c r="S55" i="36"/>
  <c r="P56" i="36"/>
  <c r="Q56" i="36"/>
  <c r="R56" i="36"/>
  <c r="S56" i="36"/>
  <c r="P57" i="36"/>
  <c r="Q57" i="36"/>
  <c r="R57" i="36"/>
  <c r="S57" i="36"/>
  <c r="P58" i="36"/>
  <c r="Q58" i="36"/>
  <c r="R58" i="36"/>
  <c r="S58" i="36"/>
  <c r="P59" i="36"/>
  <c r="Q59" i="36"/>
  <c r="R59" i="36"/>
  <c r="S59" i="36"/>
  <c r="P60" i="36"/>
  <c r="Q60" i="36"/>
  <c r="R60" i="36"/>
  <c r="S60" i="36"/>
  <c r="P61" i="36"/>
  <c r="Q61" i="36"/>
  <c r="R61" i="36"/>
  <c r="S61" i="36"/>
  <c r="P62" i="36"/>
  <c r="Q62" i="36"/>
  <c r="R62" i="36"/>
  <c r="S62" i="36"/>
  <c r="P63" i="36"/>
  <c r="Q63" i="36"/>
  <c r="R63" i="36"/>
  <c r="S63" i="36"/>
  <c r="P64" i="36"/>
  <c r="Q64" i="36"/>
  <c r="R64" i="36"/>
  <c r="S64" i="36"/>
  <c r="P65" i="36"/>
  <c r="Q65" i="36"/>
  <c r="R65" i="36"/>
  <c r="S65" i="36"/>
  <c r="P66" i="36"/>
  <c r="Q66" i="36"/>
  <c r="R66" i="36"/>
  <c r="S66" i="36"/>
  <c r="P67" i="36"/>
  <c r="Q67" i="36"/>
  <c r="R67" i="36"/>
  <c r="S67" i="36"/>
  <c r="P68" i="36"/>
  <c r="Q68" i="36"/>
  <c r="R68" i="36"/>
  <c r="S68" i="36"/>
  <c r="P69" i="36"/>
  <c r="Q69" i="36"/>
  <c r="R69" i="36"/>
  <c r="S69" i="36"/>
  <c r="P70" i="36"/>
  <c r="Q70" i="36"/>
  <c r="R70" i="36"/>
  <c r="S70" i="36"/>
  <c r="P71" i="36"/>
  <c r="Q71" i="36"/>
  <c r="R71" i="36"/>
  <c r="S71" i="36"/>
  <c r="P72" i="36"/>
  <c r="Q72" i="36"/>
  <c r="R72" i="36"/>
  <c r="S72" i="36"/>
  <c r="P73" i="36"/>
  <c r="Q73" i="36"/>
  <c r="R73" i="36"/>
  <c r="S73" i="36"/>
  <c r="P74" i="36"/>
  <c r="Q74" i="36"/>
  <c r="R74" i="36"/>
  <c r="S74" i="36"/>
  <c r="P75" i="36"/>
  <c r="Q75" i="36"/>
  <c r="R75" i="36"/>
  <c r="S75" i="36"/>
  <c r="P76" i="36"/>
  <c r="Q76" i="36"/>
  <c r="R76" i="36"/>
  <c r="S76" i="36"/>
  <c r="P77" i="36"/>
  <c r="Q77" i="36"/>
  <c r="R77" i="36"/>
  <c r="S77" i="36"/>
  <c r="P78" i="36"/>
  <c r="Q78" i="36"/>
  <c r="R78" i="36"/>
  <c r="S78" i="36"/>
  <c r="P79" i="36"/>
  <c r="Q79" i="36"/>
  <c r="R79" i="36"/>
  <c r="S79" i="36"/>
  <c r="P80" i="36"/>
  <c r="Q80" i="36"/>
  <c r="R80" i="36"/>
  <c r="S80" i="36"/>
  <c r="P81" i="36"/>
  <c r="Q81" i="36"/>
  <c r="R81" i="36"/>
  <c r="S81" i="36"/>
  <c r="P82" i="36"/>
  <c r="Q82" i="36"/>
  <c r="R82" i="36"/>
  <c r="S82" i="36"/>
  <c r="P83" i="36"/>
  <c r="Q83" i="36"/>
  <c r="R83" i="36"/>
  <c r="S83" i="36"/>
  <c r="P84" i="36"/>
  <c r="Q84" i="36"/>
  <c r="R84" i="36"/>
  <c r="S84" i="36"/>
  <c r="P85" i="36"/>
  <c r="Q85" i="36"/>
  <c r="R85" i="36"/>
  <c r="S85" i="36"/>
  <c r="P86" i="36"/>
  <c r="Q86" i="36"/>
  <c r="R86" i="36"/>
  <c r="S86" i="36"/>
  <c r="P87" i="36"/>
  <c r="Q87" i="36"/>
  <c r="R87" i="36"/>
  <c r="S87" i="36"/>
  <c r="P88" i="36"/>
  <c r="Q88" i="36"/>
  <c r="R88" i="36"/>
  <c r="S88" i="36"/>
  <c r="P89" i="36"/>
  <c r="Q89" i="36"/>
  <c r="R89" i="36"/>
  <c r="S89" i="36"/>
  <c r="P90" i="36"/>
  <c r="Q90" i="36"/>
  <c r="R90" i="36"/>
  <c r="S90" i="36"/>
  <c r="P91" i="36"/>
  <c r="Q91" i="36"/>
  <c r="R91" i="36"/>
  <c r="S91" i="36"/>
  <c r="P92" i="36"/>
  <c r="Q92" i="36"/>
  <c r="R92" i="36"/>
  <c r="S92" i="36"/>
  <c r="P93" i="36"/>
  <c r="Q93" i="36"/>
  <c r="R93" i="36"/>
  <c r="S93" i="36"/>
  <c r="P94" i="36"/>
  <c r="Q94" i="36"/>
  <c r="R94" i="36"/>
  <c r="S94" i="36"/>
  <c r="P95" i="36"/>
  <c r="Q95" i="36"/>
  <c r="R95" i="36"/>
  <c r="S95" i="36"/>
  <c r="P96" i="36"/>
  <c r="Q96" i="36"/>
  <c r="R96" i="36"/>
  <c r="S96" i="36"/>
  <c r="P97" i="36"/>
  <c r="Q97" i="36"/>
  <c r="R97" i="36"/>
  <c r="S97" i="36"/>
  <c r="P98" i="36"/>
  <c r="Q98" i="36"/>
  <c r="R98" i="36"/>
  <c r="S98" i="36"/>
  <c r="P99" i="36"/>
  <c r="Q99" i="36"/>
  <c r="R99" i="36"/>
  <c r="S99" i="36"/>
  <c r="P100" i="36"/>
  <c r="Q100" i="36"/>
  <c r="R100" i="36"/>
  <c r="S100" i="36"/>
  <c r="P101" i="36"/>
  <c r="Q101" i="36"/>
  <c r="R101" i="36"/>
  <c r="S101" i="36"/>
  <c r="P102" i="36"/>
  <c r="Q102" i="36"/>
  <c r="R102" i="36"/>
  <c r="S102" i="36"/>
  <c r="P103" i="36"/>
  <c r="Q103" i="36"/>
  <c r="R103" i="36"/>
  <c r="S103" i="36"/>
  <c r="P104" i="36"/>
  <c r="Q104" i="36"/>
  <c r="R104" i="36"/>
  <c r="S104" i="36"/>
  <c r="P105" i="36"/>
  <c r="Q105" i="36"/>
  <c r="R105" i="36"/>
  <c r="S105" i="36"/>
  <c r="P106" i="36"/>
  <c r="Q106" i="36"/>
  <c r="R106" i="36"/>
  <c r="S106" i="36"/>
  <c r="P107" i="36"/>
  <c r="Q107" i="36"/>
  <c r="R107" i="36"/>
  <c r="S107" i="36"/>
  <c r="P108" i="36"/>
  <c r="Q108" i="36"/>
  <c r="R108" i="36"/>
  <c r="S108" i="36"/>
  <c r="P109" i="36"/>
  <c r="Q109" i="36"/>
  <c r="R109" i="36"/>
  <c r="S109" i="36"/>
  <c r="P110" i="36"/>
  <c r="Q110" i="36"/>
  <c r="R110" i="36"/>
  <c r="S110" i="36"/>
  <c r="P111" i="36"/>
  <c r="Q111" i="36"/>
  <c r="R111" i="36"/>
  <c r="S111" i="36"/>
  <c r="P112" i="36"/>
  <c r="Q112" i="36"/>
  <c r="R112" i="36"/>
  <c r="S112" i="36"/>
  <c r="P113" i="36"/>
  <c r="Q113" i="36"/>
  <c r="R113" i="36"/>
  <c r="S113" i="36"/>
  <c r="P114" i="36"/>
  <c r="Q114" i="36"/>
  <c r="R114" i="36"/>
  <c r="S114" i="36"/>
  <c r="P115" i="36"/>
  <c r="Q115" i="36"/>
  <c r="R115" i="36"/>
  <c r="S115" i="36"/>
  <c r="P116" i="36"/>
  <c r="Q116" i="36"/>
  <c r="R116" i="36"/>
  <c r="S116" i="36"/>
  <c r="P117" i="36"/>
  <c r="Q117" i="36"/>
  <c r="R117" i="36"/>
  <c r="S117" i="36"/>
  <c r="K31" i="36"/>
  <c r="L31" i="36"/>
  <c r="M31" i="36"/>
  <c r="N31" i="36"/>
  <c r="K32" i="36"/>
  <c r="L32" i="36"/>
  <c r="M32" i="36"/>
  <c r="N32" i="36"/>
  <c r="K33" i="36"/>
  <c r="L33" i="36"/>
  <c r="M33" i="36"/>
  <c r="N33" i="36"/>
  <c r="K34" i="36"/>
  <c r="L34" i="36"/>
  <c r="M34" i="36"/>
  <c r="N34" i="36"/>
  <c r="K35" i="36"/>
  <c r="L35" i="36"/>
  <c r="M35" i="36"/>
  <c r="N35" i="36"/>
  <c r="K36" i="36"/>
  <c r="L36" i="36"/>
  <c r="M36" i="36"/>
  <c r="N36" i="36"/>
  <c r="K37" i="36"/>
  <c r="L37" i="36"/>
  <c r="M37" i="36"/>
  <c r="N37" i="36"/>
  <c r="K38" i="36"/>
  <c r="L38" i="36"/>
  <c r="M38" i="36"/>
  <c r="N38" i="36"/>
  <c r="K39" i="36"/>
  <c r="L39" i="36"/>
  <c r="M39" i="36"/>
  <c r="N39" i="36"/>
  <c r="K40" i="36"/>
  <c r="L40" i="36"/>
  <c r="M40" i="36"/>
  <c r="N40" i="36"/>
  <c r="K41" i="36"/>
  <c r="L41" i="36"/>
  <c r="M41" i="36"/>
  <c r="N41" i="36"/>
  <c r="K42" i="36"/>
  <c r="L42" i="36"/>
  <c r="M42" i="36"/>
  <c r="N42" i="36"/>
  <c r="K43" i="36"/>
  <c r="L43" i="36"/>
  <c r="M43" i="36"/>
  <c r="N43" i="36"/>
  <c r="K44" i="36"/>
  <c r="L44" i="36"/>
  <c r="M44" i="36"/>
  <c r="N44" i="36"/>
  <c r="K45" i="36"/>
  <c r="L45" i="36"/>
  <c r="M45" i="36"/>
  <c r="N45" i="36"/>
  <c r="K46" i="36"/>
  <c r="L46" i="36"/>
  <c r="M46" i="36"/>
  <c r="N46" i="36"/>
  <c r="K47" i="36"/>
  <c r="L47" i="36"/>
  <c r="M47" i="36"/>
  <c r="N47" i="36"/>
  <c r="K48" i="36"/>
  <c r="L48" i="36"/>
  <c r="M48" i="36"/>
  <c r="N48" i="36"/>
  <c r="K49" i="36"/>
  <c r="L49" i="36"/>
  <c r="M49" i="36"/>
  <c r="N49" i="36"/>
  <c r="K50" i="36"/>
  <c r="L50" i="36"/>
  <c r="M50" i="36"/>
  <c r="N50" i="36"/>
  <c r="K51" i="36"/>
  <c r="L51" i="36"/>
  <c r="M51" i="36"/>
  <c r="N51" i="36"/>
  <c r="K52" i="36"/>
  <c r="L52" i="36"/>
  <c r="M52" i="36"/>
  <c r="N52" i="36"/>
  <c r="K53" i="36"/>
  <c r="L53" i="36"/>
  <c r="M53" i="36"/>
  <c r="N53" i="36"/>
  <c r="K54" i="36"/>
  <c r="L54" i="36"/>
  <c r="M54" i="36"/>
  <c r="N54" i="36"/>
  <c r="K55" i="36"/>
  <c r="L55" i="36"/>
  <c r="M55" i="36"/>
  <c r="N55" i="36"/>
  <c r="K56" i="36"/>
  <c r="L56" i="36"/>
  <c r="M56" i="36"/>
  <c r="N56" i="36"/>
  <c r="K57" i="36"/>
  <c r="L57" i="36"/>
  <c r="M57" i="36"/>
  <c r="N57" i="36"/>
  <c r="K58" i="36"/>
  <c r="L58" i="36"/>
  <c r="M58" i="36"/>
  <c r="N58" i="36"/>
  <c r="K59" i="36"/>
  <c r="L59" i="36"/>
  <c r="M59" i="36"/>
  <c r="N59" i="36"/>
  <c r="K60" i="36"/>
  <c r="L60" i="36"/>
  <c r="M60" i="36"/>
  <c r="N60" i="36"/>
  <c r="K61" i="36"/>
  <c r="L61" i="36"/>
  <c r="M61" i="36"/>
  <c r="N61" i="36"/>
  <c r="K62" i="36"/>
  <c r="L62" i="36"/>
  <c r="M62" i="36"/>
  <c r="N62" i="36"/>
  <c r="K63" i="36"/>
  <c r="L63" i="36"/>
  <c r="M63" i="36"/>
  <c r="N63" i="36"/>
  <c r="K64" i="36"/>
  <c r="L64" i="36"/>
  <c r="M64" i="36"/>
  <c r="N64" i="36"/>
  <c r="K65" i="36"/>
  <c r="L65" i="36"/>
  <c r="M65" i="36"/>
  <c r="N65" i="36"/>
  <c r="K66" i="36"/>
  <c r="L66" i="36"/>
  <c r="M66" i="36"/>
  <c r="N66" i="36"/>
  <c r="K67" i="36"/>
  <c r="L67" i="36"/>
  <c r="M67" i="36"/>
  <c r="N67" i="36"/>
  <c r="K68" i="36"/>
  <c r="L68" i="36"/>
  <c r="M68" i="36"/>
  <c r="N68" i="36"/>
  <c r="K69" i="36"/>
  <c r="L69" i="36"/>
  <c r="M69" i="36"/>
  <c r="N69" i="36"/>
  <c r="K70" i="36"/>
  <c r="L70" i="36"/>
  <c r="M70" i="36"/>
  <c r="N70" i="36"/>
  <c r="K71" i="36"/>
  <c r="L71" i="36"/>
  <c r="M71" i="36"/>
  <c r="N71" i="36"/>
  <c r="K72" i="36"/>
  <c r="L72" i="36"/>
  <c r="M72" i="36"/>
  <c r="N72" i="36"/>
  <c r="K73" i="36"/>
  <c r="L73" i="36"/>
  <c r="M73" i="36"/>
  <c r="N73" i="36"/>
  <c r="K74" i="36"/>
  <c r="L74" i="36"/>
  <c r="M74" i="36"/>
  <c r="N74" i="36"/>
  <c r="K75" i="36"/>
  <c r="L75" i="36"/>
  <c r="M75" i="36"/>
  <c r="N75" i="36"/>
  <c r="K76" i="36"/>
  <c r="L76" i="36"/>
  <c r="M76" i="36"/>
  <c r="N76" i="36"/>
  <c r="K77" i="36"/>
  <c r="L77" i="36"/>
  <c r="M77" i="36"/>
  <c r="N77" i="36"/>
  <c r="K78" i="36"/>
  <c r="L78" i="36"/>
  <c r="M78" i="36"/>
  <c r="N78" i="36"/>
  <c r="K79" i="36"/>
  <c r="L79" i="36"/>
  <c r="M79" i="36"/>
  <c r="N79" i="36"/>
  <c r="K80" i="36"/>
  <c r="L80" i="36"/>
  <c r="M80" i="36"/>
  <c r="N80" i="36"/>
  <c r="K81" i="36"/>
  <c r="L81" i="36"/>
  <c r="M81" i="36"/>
  <c r="N81" i="36"/>
  <c r="K82" i="36"/>
  <c r="L82" i="36"/>
  <c r="M82" i="36"/>
  <c r="N82" i="36"/>
  <c r="K83" i="36"/>
  <c r="L83" i="36"/>
  <c r="M83" i="36"/>
  <c r="N83" i="36"/>
  <c r="K84" i="36"/>
  <c r="L84" i="36"/>
  <c r="M84" i="36"/>
  <c r="N84" i="36"/>
  <c r="K85" i="36"/>
  <c r="L85" i="36"/>
  <c r="M85" i="36"/>
  <c r="N85" i="36"/>
  <c r="K86" i="36"/>
  <c r="L86" i="36"/>
  <c r="M86" i="36"/>
  <c r="N86" i="36"/>
  <c r="K87" i="36"/>
  <c r="L87" i="36"/>
  <c r="M87" i="36"/>
  <c r="N87" i="36"/>
  <c r="K88" i="36"/>
  <c r="L88" i="36"/>
  <c r="M88" i="36"/>
  <c r="N88" i="36"/>
  <c r="K89" i="36"/>
  <c r="L89" i="36"/>
  <c r="M89" i="36"/>
  <c r="N89" i="36"/>
  <c r="K90" i="36"/>
  <c r="L90" i="36"/>
  <c r="M90" i="36"/>
  <c r="N90" i="36"/>
  <c r="K91" i="36"/>
  <c r="L91" i="36"/>
  <c r="M91" i="36"/>
  <c r="N91" i="36"/>
  <c r="K92" i="36"/>
  <c r="L92" i="36"/>
  <c r="M92" i="36"/>
  <c r="N92" i="36"/>
  <c r="K93" i="36"/>
  <c r="L93" i="36"/>
  <c r="M93" i="36"/>
  <c r="N93" i="36"/>
  <c r="K94" i="36"/>
  <c r="L94" i="36"/>
  <c r="M94" i="36"/>
  <c r="N94" i="36"/>
  <c r="K95" i="36"/>
  <c r="L95" i="36"/>
  <c r="M95" i="36"/>
  <c r="N95" i="36"/>
  <c r="K96" i="36"/>
  <c r="L96" i="36"/>
  <c r="M96" i="36"/>
  <c r="N96" i="36"/>
  <c r="K97" i="36"/>
  <c r="L97" i="36"/>
  <c r="M97" i="36"/>
  <c r="N97" i="36"/>
  <c r="K98" i="36"/>
  <c r="L98" i="36"/>
  <c r="M98" i="36"/>
  <c r="N98" i="36"/>
  <c r="K99" i="36"/>
  <c r="L99" i="36"/>
  <c r="M99" i="36"/>
  <c r="N99" i="36"/>
  <c r="K100" i="36"/>
  <c r="L100" i="36"/>
  <c r="M100" i="36"/>
  <c r="N100" i="36"/>
  <c r="K101" i="36"/>
  <c r="L101" i="36"/>
  <c r="M101" i="36"/>
  <c r="N101" i="36"/>
  <c r="K102" i="36"/>
  <c r="L102" i="36"/>
  <c r="M102" i="36"/>
  <c r="N102" i="36"/>
  <c r="K103" i="36"/>
  <c r="L103" i="36"/>
  <c r="M103" i="36"/>
  <c r="N103" i="36"/>
  <c r="K104" i="36"/>
  <c r="L104" i="36"/>
  <c r="M104" i="36"/>
  <c r="N104" i="36"/>
  <c r="K105" i="36"/>
  <c r="L105" i="36"/>
  <c r="M105" i="36"/>
  <c r="N105" i="36"/>
  <c r="K106" i="36"/>
  <c r="L106" i="36"/>
  <c r="M106" i="36"/>
  <c r="N106" i="36"/>
  <c r="K107" i="36"/>
  <c r="L107" i="36"/>
  <c r="M107" i="36"/>
  <c r="N107" i="36"/>
  <c r="K108" i="36"/>
  <c r="L108" i="36"/>
  <c r="M108" i="36"/>
  <c r="N108" i="36"/>
  <c r="K109" i="36"/>
  <c r="L109" i="36"/>
  <c r="M109" i="36"/>
  <c r="N109" i="36"/>
  <c r="K110" i="36"/>
  <c r="L110" i="36"/>
  <c r="M110" i="36"/>
  <c r="N110" i="36"/>
  <c r="K111" i="36"/>
  <c r="L111" i="36"/>
  <c r="M111" i="36"/>
  <c r="N111" i="36"/>
  <c r="K112" i="36"/>
  <c r="L112" i="36"/>
  <c r="M112" i="36"/>
  <c r="N112" i="36"/>
  <c r="K113" i="36"/>
  <c r="L113" i="36"/>
  <c r="M113" i="36"/>
  <c r="N113" i="36"/>
  <c r="K114" i="36"/>
  <c r="L114" i="36"/>
  <c r="M114" i="36"/>
  <c r="N114" i="36"/>
  <c r="K115" i="36"/>
  <c r="L115" i="36"/>
  <c r="M115" i="36"/>
  <c r="N115" i="36"/>
  <c r="K116" i="36"/>
  <c r="L116" i="36"/>
  <c r="M116" i="36"/>
  <c r="N116" i="36"/>
  <c r="K117" i="36"/>
  <c r="L117" i="36"/>
  <c r="M117" i="36"/>
  <c r="N117" i="36"/>
  <c r="F51" i="36"/>
  <c r="G51" i="36"/>
  <c r="H51" i="36"/>
  <c r="I51" i="36"/>
  <c r="F52" i="36"/>
  <c r="G52" i="36"/>
  <c r="H52" i="36"/>
  <c r="I52" i="36"/>
  <c r="F53" i="36"/>
  <c r="G53" i="36"/>
  <c r="H53" i="36"/>
  <c r="I53" i="36"/>
  <c r="F54" i="36"/>
  <c r="G54" i="36"/>
  <c r="H54" i="36"/>
  <c r="I54" i="36"/>
  <c r="F55" i="36"/>
  <c r="G55" i="36"/>
  <c r="H55" i="36"/>
  <c r="I55" i="36"/>
  <c r="F56" i="36"/>
  <c r="G56" i="36"/>
  <c r="H56" i="36"/>
  <c r="I56" i="36"/>
  <c r="F57" i="36"/>
  <c r="G57" i="36"/>
  <c r="H57" i="36"/>
  <c r="I57" i="36"/>
  <c r="F58" i="36"/>
  <c r="G58" i="36"/>
  <c r="H58" i="36"/>
  <c r="I58" i="36"/>
  <c r="F59" i="36"/>
  <c r="G59" i="36"/>
  <c r="H59" i="36"/>
  <c r="I59" i="36"/>
  <c r="F60" i="36"/>
  <c r="G60" i="36"/>
  <c r="H60" i="36"/>
  <c r="I60" i="36"/>
  <c r="F61" i="36"/>
  <c r="G61" i="36"/>
  <c r="H61" i="36"/>
  <c r="I61" i="36"/>
  <c r="F62" i="36"/>
  <c r="G62" i="36"/>
  <c r="H62" i="36"/>
  <c r="I62" i="36"/>
  <c r="F63" i="36"/>
  <c r="G63" i="36"/>
  <c r="H63" i="36"/>
  <c r="I63" i="36"/>
  <c r="F64" i="36"/>
  <c r="G64" i="36"/>
  <c r="H64" i="36"/>
  <c r="I64" i="36"/>
  <c r="F65" i="36"/>
  <c r="G65" i="36"/>
  <c r="H65" i="36"/>
  <c r="I65" i="36"/>
  <c r="F66" i="36"/>
  <c r="G66" i="36"/>
  <c r="H66" i="36"/>
  <c r="I66" i="36"/>
  <c r="F67" i="36"/>
  <c r="G67" i="36"/>
  <c r="H67" i="36"/>
  <c r="I67" i="36"/>
  <c r="F68" i="36"/>
  <c r="G68" i="36"/>
  <c r="H68" i="36"/>
  <c r="I68" i="36"/>
  <c r="F69" i="36"/>
  <c r="G69" i="36"/>
  <c r="H69" i="36"/>
  <c r="I69" i="36"/>
  <c r="F70" i="36"/>
  <c r="G70" i="36"/>
  <c r="H70" i="36"/>
  <c r="I70" i="36"/>
  <c r="F71" i="36"/>
  <c r="G71" i="36"/>
  <c r="H71" i="36"/>
  <c r="I71" i="36"/>
  <c r="F72" i="36"/>
  <c r="G72" i="36"/>
  <c r="H72" i="36"/>
  <c r="I72" i="36"/>
  <c r="F73" i="36"/>
  <c r="G73" i="36"/>
  <c r="H73" i="36"/>
  <c r="I73" i="36"/>
  <c r="F74" i="36"/>
  <c r="G74" i="36"/>
  <c r="H74" i="36"/>
  <c r="I74" i="36"/>
  <c r="F75" i="36"/>
  <c r="G75" i="36"/>
  <c r="H75" i="36"/>
  <c r="I75" i="36"/>
  <c r="F76" i="36"/>
  <c r="G76" i="36"/>
  <c r="H76" i="36"/>
  <c r="I76" i="36"/>
  <c r="F77" i="36"/>
  <c r="G77" i="36"/>
  <c r="H77" i="36"/>
  <c r="I77" i="36"/>
  <c r="F78" i="36"/>
  <c r="G78" i="36"/>
  <c r="H78" i="36"/>
  <c r="I78" i="36"/>
  <c r="F79" i="36"/>
  <c r="G79" i="36"/>
  <c r="H79" i="36"/>
  <c r="I79" i="36"/>
  <c r="F80" i="36"/>
  <c r="G80" i="36"/>
  <c r="H80" i="36"/>
  <c r="I80" i="36"/>
  <c r="F81" i="36"/>
  <c r="G81" i="36"/>
  <c r="H81" i="36"/>
  <c r="I81" i="36"/>
  <c r="F82" i="36"/>
  <c r="G82" i="36"/>
  <c r="H82" i="36"/>
  <c r="I82" i="36"/>
  <c r="F83" i="36"/>
  <c r="G83" i="36"/>
  <c r="H83" i="36"/>
  <c r="I83" i="36"/>
  <c r="F84" i="36"/>
  <c r="G84" i="36"/>
  <c r="H84" i="36"/>
  <c r="I84" i="36"/>
  <c r="F85" i="36"/>
  <c r="G85" i="36"/>
  <c r="H85" i="36"/>
  <c r="I85" i="36"/>
  <c r="F86" i="36"/>
  <c r="G86" i="36"/>
  <c r="H86" i="36"/>
  <c r="I86" i="36"/>
  <c r="F87" i="36"/>
  <c r="G87" i="36"/>
  <c r="H87" i="36"/>
  <c r="I87" i="36"/>
  <c r="F88" i="36"/>
  <c r="G88" i="36"/>
  <c r="H88" i="36"/>
  <c r="I88" i="36"/>
  <c r="F89" i="36"/>
  <c r="G89" i="36"/>
  <c r="H89" i="36"/>
  <c r="I89" i="36"/>
  <c r="F90" i="36"/>
  <c r="G90" i="36"/>
  <c r="H90" i="36"/>
  <c r="I90" i="36"/>
  <c r="F91" i="36"/>
  <c r="G91" i="36"/>
  <c r="H91" i="36"/>
  <c r="I91" i="36"/>
  <c r="F92" i="36"/>
  <c r="G92" i="36"/>
  <c r="H92" i="36"/>
  <c r="I92" i="36"/>
  <c r="F93" i="36"/>
  <c r="G93" i="36"/>
  <c r="H93" i="36"/>
  <c r="I93" i="36"/>
  <c r="F94" i="36"/>
  <c r="G94" i="36"/>
  <c r="H94" i="36"/>
  <c r="I94" i="36"/>
  <c r="F95" i="36"/>
  <c r="G95" i="36"/>
  <c r="H95" i="36"/>
  <c r="I95" i="36"/>
  <c r="F96" i="36"/>
  <c r="G96" i="36"/>
  <c r="H96" i="36"/>
  <c r="I96" i="36"/>
  <c r="F97" i="36"/>
  <c r="G97" i="36"/>
  <c r="H97" i="36"/>
  <c r="I97" i="36"/>
  <c r="F98" i="36"/>
  <c r="G98" i="36"/>
  <c r="H98" i="36"/>
  <c r="I98" i="36"/>
  <c r="F99" i="36"/>
  <c r="G99" i="36"/>
  <c r="H99" i="36"/>
  <c r="I99" i="36"/>
  <c r="F100" i="36"/>
  <c r="G100" i="36"/>
  <c r="H100" i="36"/>
  <c r="I100" i="36"/>
  <c r="F101" i="36"/>
  <c r="G101" i="36"/>
  <c r="H101" i="36"/>
  <c r="I101" i="36"/>
  <c r="F102" i="36"/>
  <c r="G102" i="36"/>
  <c r="H102" i="36"/>
  <c r="I102" i="36"/>
  <c r="F103" i="36"/>
  <c r="G103" i="36"/>
  <c r="H103" i="36"/>
  <c r="I103" i="36"/>
  <c r="F104" i="36"/>
  <c r="G104" i="36"/>
  <c r="H104" i="36"/>
  <c r="I104" i="36"/>
  <c r="F105" i="36"/>
  <c r="G105" i="36"/>
  <c r="H105" i="36"/>
  <c r="I105" i="36"/>
  <c r="F106" i="36"/>
  <c r="G106" i="36"/>
  <c r="H106" i="36"/>
  <c r="I106" i="36"/>
  <c r="F107" i="36"/>
  <c r="G107" i="36"/>
  <c r="H107" i="36"/>
  <c r="I107" i="36"/>
  <c r="F108" i="36"/>
  <c r="G108" i="36"/>
  <c r="H108" i="36"/>
  <c r="I108" i="36"/>
  <c r="F109" i="36"/>
  <c r="G109" i="36"/>
  <c r="H109" i="36"/>
  <c r="I109" i="36"/>
  <c r="F110" i="36"/>
  <c r="G110" i="36"/>
  <c r="H110" i="36"/>
  <c r="I110" i="36"/>
  <c r="F111" i="36"/>
  <c r="G111" i="36"/>
  <c r="H111" i="36"/>
  <c r="I111" i="36"/>
  <c r="F112" i="36"/>
  <c r="G112" i="36"/>
  <c r="H112" i="36"/>
  <c r="I112" i="36"/>
  <c r="F113" i="36"/>
  <c r="G113" i="36"/>
  <c r="H113" i="36"/>
  <c r="I113" i="36"/>
  <c r="F114" i="36"/>
  <c r="G114" i="36"/>
  <c r="H114" i="36"/>
  <c r="I114" i="36"/>
  <c r="F115" i="36"/>
  <c r="G115" i="36"/>
  <c r="H115" i="36"/>
  <c r="I115" i="36"/>
  <c r="F116" i="36"/>
  <c r="G116" i="36"/>
  <c r="H116" i="36"/>
  <c r="I116" i="36"/>
  <c r="F117" i="36"/>
  <c r="G117" i="36"/>
  <c r="H117" i="36"/>
  <c r="I117" i="36"/>
  <c r="F118" i="36"/>
  <c r="G118" i="36"/>
  <c r="H118" i="36"/>
  <c r="I118" i="36"/>
  <c r="A15" i="36"/>
  <c r="B15" i="36"/>
  <c r="C15" i="36"/>
  <c r="D15" i="36"/>
  <c r="A16" i="36"/>
  <c r="B16" i="36"/>
  <c r="C16" i="36"/>
  <c r="D16" i="36"/>
  <c r="A17" i="36"/>
  <c r="B17" i="36"/>
  <c r="C17" i="36"/>
  <c r="D17" i="36"/>
  <c r="A18" i="36"/>
  <c r="B18" i="36"/>
  <c r="C18" i="36"/>
  <c r="D18" i="36"/>
  <c r="A19" i="36"/>
  <c r="B19" i="36"/>
  <c r="C19" i="36"/>
  <c r="D19" i="36"/>
  <c r="A20" i="36"/>
  <c r="B20" i="36"/>
  <c r="C20" i="36"/>
  <c r="D20" i="36"/>
  <c r="A21" i="36"/>
  <c r="B21" i="36"/>
  <c r="C21" i="36"/>
  <c r="D21" i="36"/>
  <c r="A22" i="36"/>
  <c r="B22" i="36"/>
  <c r="C22" i="36"/>
  <c r="D22" i="36"/>
  <c r="A23" i="36"/>
  <c r="B23" i="36"/>
  <c r="C23" i="36"/>
  <c r="D23" i="36"/>
  <c r="A24" i="36"/>
  <c r="B24" i="36"/>
  <c r="C24" i="36"/>
  <c r="D24" i="36"/>
  <c r="A25" i="36"/>
  <c r="B25" i="36"/>
  <c r="C25" i="36"/>
  <c r="D25" i="36"/>
  <c r="A26" i="36"/>
  <c r="B26" i="36"/>
  <c r="C26" i="36"/>
  <c r="D26" i="36"/>
  <c r="A27" i="36"/>
  <c r="B27" i="36"/>
  <c r="C27" i="36"/>
  <c r="D27" i="36"/>
  <c r="A28" i="36"/>
  <c r="B28" i="36"/>
  <c r="C28" i="36"/>
  <c r="D28" i="36"/>
  <c r="A29" i="36"/>
  <c r="B29" i="36"/>
  <c r="C29" i="36"/>
  <c r="D29" i="36"/>
  <c r="A30" i="36"/>
  <c r="B30" i="36"/>
  <c r="C30" i="36"/>
  <c r="D30" i="36"/>
  <c r="A31" i="36"/>
  <c r="B31" i="36"/>
  <c r="C31" i="36"/>
  <c r="D31" i="36"/>
  <c r="A32" i="36"/>
  <c r="B32" i="36"/>
  <c r="C32" i="36"/>
  <c r="D32" i="36"/>
  <c r="A33" i="36"/>
  <c r="B33" i="36"/>
  <c r="C33" i="36"/>
  <c r="D33" i="36"/>
  <c r="A34" i="36"/>
  <c r="B34" i="36"/>
  <c r="C34" i="36"/>
  <c r="D34" i="36"/>
  <c r="A35" i="36"/>
  <c r="B35" i="36"/>
  <c r="C35" i="36"/>
  <c r="D35" i="36"/>
  <c r="A36" i="36"/>
  <c r="B36" i="36"/>
  <c r="C36" i="36"/>
  <c r="D36" i="36"/>
  <c r="A37" i="36"/>
  <c r="B37" i="36"/>
  <c r="C37" i="36"/>
  <c r="D37" i="36"/>
  <c r="A38" i="36"/>
  <c r="B38" i="36"/>
  <c r="C38" i="36"/>
  <c r="D38" i="36"/>
  <c r="A39" i="36"/>
  <c r="B39" i="36"/>
  <c r="C39" i="36"/>
  <c r="D39" i="36"/>
  <c r="A40" i="36"/>
  <c r="B40" i="36"/>
  <c r="C40" i="36"/>
  <c r="D40" i="36"/>
  <c r="A41" i="36"/>
  <c r="B41" i="36"/>
  <c r="C41" i="36"/>
  <c r="D41" i="36"/>
  <c r="A42" i="36"/>
  <c r="B42" i="36"/>
  <c r="C42" i="36"/>
  <c r="D42" i="36"/>
  <c r="A43" i="36"/>
  <c r="B43" i="36"/>
  <c r="C43" i="36"/>
  <c r="D43" i="36"/>
  <c r="A44" i="36"/>
  <c r="B44" i="36"/>
  <c r="C44" i="36"/>
  <c r="D44" i="36"/>
  <c r="A45" i="36"/>
  <c r="B45" i="36"/>
  <c r="C45" i="36"/>
  <c r="D45" i="36"/>
  <c r="A46" i="36"/>
  <c r="B46" i="36"/>
  <c r="C46" i="36"/>
  <c r="D46" i="36"/>
  <c r="A47" i="36"/>
  <c r="B47" i="36"/>
  <c r="C47" i="36"/>
  <c r="D47" i="36"/>
  <c r="A48" i="36"/>
  <c r="B48" i="36"/>
  <c r="C48" i="36"/>
  <c r="D48" i="36"/>
  <c r="A49" i="36"/>
  <c r="B49" i="36"/>
  <c r="C49" i="36"/>
  <c r="D49" i="36"/>
  <c r="A50" i="36"/>
  <c r="B50" i="36"/>
  <c r="C50" i="36"/>
  <c r="D50" i="36"/>
  <c r="A51" i="36"/>
  <c r="B51" i="36"/>
  <c r="C51" i="36"/>
  <c r="D51" i="36"/>
  <c r="A52" i="36"/>
  <c r="B52" i="36"/>
  <c r="C52" i="36"/>
  <c r="D52" i="36"/>
  <c r="A53" i="36"/>
  <c r="B53" i="36"/>
  <c r="C53" i="36"/>
  <c r="D53" i="36"/>
  <c r="A54" i="36"/>
  <c r="B54" i="36"/>
  <c r="C54" i="36"/>
  <c r="D54" i="36"/>
  <c r="A55" i="36"/>
  <c r="B55" i="36"/>
  <c r="C55" i="36"/>
  <c r="D55" i="36"/>
  <c r="A56" i="36"/>
  <c r="B56" i="36"/>
  <c r="C56" i="36"/>
  <c r="D56" i="36"/>
  <c r="A57" i="36"/>
  <c r="B57" i="36"/>
  <c r="C57" i="36"/>
  <c r="D57" i="36"/>
  <c r="A58" i="36"/>
  <c r="B58" i="36"/>
  <c r="C58" i="36"/>
  <c r="D58" i="36"/>
  <c r="A59" i="36"/>
  <c r="B59" i="36"/>
  <c r="C59" i="36"/>
  <c r="D59" i="36"/>
  <c r="A60" i="36"/>
  <c r="B60" i="36"/>
  <c r="C60" i="36"/>
  <c r="D60" i="36"/>
  <c r="A61" i="36"/>
  <c r="B61" i="36"/>
  <c r="C61" i="36"/>
  <c r="D61" i="36"/>
  <c r="A62" i="36"/>
  <c r="B62" i="36"/>
  <c r="C62" i="36"/>
  <c r="D62" i="36"/>
  <c r="A63" i="36"/>
  <c r="B63" i="36"/>
  <c r="C63" i="36"/>
  <c r="D63" i="36"/>
  <c r="A64" i="36"/>
  <c r="B64" i="36"/>
  <c r="C64" i="36"/>
  <c r="D64" i="36"/>
  <c r="A65" i="36"/>
  <c r="B65" i="36"/>
  <c r="C65" i="36"/>
  <c r="D65" i="36"/>
  <c r="A66" i="36"/>
  <c r="B66" i="36"/>
  <c r="C66" i="36"/>
  <c r="D66" i="36"/>
  <c r="A67" i="36"/>
  <c r="B67" i="36"/>
  <c r="C67" i="36"/>
  <c r="D67" i="36"/>
  <c r="A68" i="36"/>
  <c r="B68" i="36"/>
  <c r="C68" i="36"/>
  <c r="D68" i="36"/>
  <c r="A69" i="36"/>
  <c r="B69" i="36"/>
  <c r="C69" i="36"/>
  <c r="D69" i="36"/>
  <c r="A70" i="36"/>
  <c r="B70" i="36"/>
  <c r="C70" i="36"/>
  <c r="D70" i="36"/>
  <c r="A71" i="36"/>
  <c r="B71" i="36"/>
  <c r="C71" i="36"/>
  <c r="D71" i="36"/>
  <c r="A72" i="36"/>
  <c r="B72" i="36"/>
  <c r="C72" i="36"/>
  <c r="D72" i="36"/>
  <c r="A73" i="36"/>
  <c r="B73" i="36"/>
  <c r="C73" i="36"/>
  <c r="D73" i="36"/>
  <c r="A74" i="36"/>
  <c r="B74" i="36"/>
  <c r="C74" i="36"/>
  <c r="D74" i="36"/>
  <c r="A75" i="36"/>
  <c r="B75" i="36"/>
  <c r="C75" i="36"/>
  <c r="D75" i="36"/>
  <c r="A76" i="36"/>
  <c r="B76" i="36"/>
  <c r="C76" i="36"/>
  <c r="D76" i="36"/>
  <c r="A77" i="36"/>
  <c r="B77" i="36"/>
  <c r="C77" i="36"/>
  <c r="D77" i="36"/>
  <c r="A78" i="36"/>
  <c r="B78" i="36"/>
  <c r="C78" i="36"/>
  <c r="D78" i="36"/>
  <c r="A79" i="36"/>
  <c r="B79" i="36"/>
  <c r="C79" i="36"/>
  <c r="D79" i="36"/>
  <c r="A80" i="36"/>
  <c r="B80" i="36"/>
  <c r="C80" i="36"/>
  <c r="D80" i="36"/>
  <c r="A81" i="36"/>
  <c r="B81" i="36"/>
  <c r="C81" i="36"/>
  <c r="D81" i="36"/>
  <c r="A82" i="36"/>
  <c r="B82" i="36"/>
  <c r="C82" i="36"/>
  <c r="D82" i="36"/>
  <c r="A83" i="36"/>
  <c r="B83" i="36"/>
  <c r="C83" i="36"/>
  <c r="D83" i="36"/>
  <c r="A84" i="36"/>
  <c r="B84" i="36"/>
  <c r="C84" i="36"/>
  <c r="D84" i="36"/>
  <c r="A85" i="36"/>
  <c r="B85" i="36"/>
  <c r="C85" i="36"/>
  <c r="D85" i="36"/>
  <c r="A86" i="36"/>
  <c r="B86" i="36"/>
  <c r="C86" i="36"/>
  <c r="D86" i="36"/>
  <c r="A87" i="36"/>
  <c r="B87" i="36"/>
  <c r="C87" i="36"/>
  <c r="D87" i="36"/>
  <c r="A88" i="36"/>
  <c r="B88" i="36"/>
  <c r="C88" i="36"/>
  <c r="D88" i="36"/>
  <c r="A89" i="36"/>
  <c r="B89" i="36"/>
  <c r="C89" i="36"/>
  <c r="D89" i="36"/>
  <c r="A90" i="36"/>
  <c r="B90" i="36"/>
  <c r="C90" i="36"/>
  <c r="D90" i="36"/>
  <c r="A91" i="36"/>
  <c r="B91" i="36"/>
  <c r="C91" i="36"/>
  <c r="D91" i="36"/>
  <c r="A92" i="36"/>
  <c r="B92" i="36"/>
  <c r="C92" i="36"/>
  <c r="D92" i="36"/>
  <c r="A93" i="36"/>
  <c r="B93" i="36"/>
  <c r="C93" i="36"/>
  <c r="D93" i="36"/>
  <c r="A94" i="36"/>
  <c r="B94" i="36"/>
  <c r="C94" i="36"/>
  <c r="D94" i="36"/>
  <c r="A95" i="36"/>
  <c r="B95" i="36"/>
  <c r="C95" i="36"/>
  <c r="D95" i="36"/>
  <c r="A96" i="36"/>
  <c r="B96" i="36"/>
  <c r="C96" i="36"/>
  <c r="D96" i="36"/>
  <c r="A97" i="36"/>
  <c r="B97" i="36"/>
  <c r="C97" i="36"/>
  <c r="D97" i="36"/>
  <c r="A98" i="36"/>
  <c r="B98" i="36"/>
  <c r="C98" i="36"/>
  <c r="D98" i="36"/>
  <c r="A99" i="36"/>
  <c r="B99" i="36"/>
  <c r="C99" i="36"/>
  <c r="D99" i="36"/>
  <c r="A100" i="36"/>
  <c r="B100" i="36"/>
  <c r="C100" i="36"/>
  <c r="D100" i="36"/>
  <c r="A101" i="36"/>
  <c r="B101" i="36"/>
  <c r="C101" i="36"/>
  <c r="D101" i="36"/>
  <c r="A102" i="36"/>
  <c r="B102" i="36"/>
  <c r="C102" i="36"/>
  <c r="D102" i="36"/>
  <c r="A103" i="36"/>
  <c r="B103" i="36"/>
  <c r="C103" i="36"/>
  <c r="D103" i="36"/>
  <c r="A104" i="36"/>
  <c r="B104" i="36"/>
  <c r="C104" i="36"/>
  <c r="D104" i="36"/>
  <c r="A105" i="36"/>
  <c r="B105" i="36"/>
  <c r="C105" i="36"/>
  <c r="D105" i="36"/>
  <c r="A106" i="36"/>
  <c r="B106" i="36"/>
  <c r="C106" i="36"/>
  <c r="D106" i="36"/>
  <c r="A107" i="36"/>
  <c r="B107" i="36"/>
  <c r="C107" i="36"/>
  <c r="D107" i="36"/>
  <c r="A108" i="36"/>
  <c r="B108" i="36"/>
  <c r="C108" i="36"/>
  <c r="D108" i="36"/>
  <c r="A109" i="36"/>
  <c r="B109" i="36"/>
  <c r="C109" i="36"/>
  <c r="D109" i="36"/>
  <c r="A110" i="36"/>
  <c r="B110" i="36"/>
  <c r="C110" i="36"/>
  <c r="D110" i="36"/>
  <c r="A111" i="36"/>
  <c r="B111" i="36"/>
  <c r="C111" i="36"/>
  <c r="D111" i="36"/>
  <c r="A112" i="36"/>
  <c r="B112" i="36"/>
  <c r="C112" i="36"/>
  <c r="D112" i="36"/>
  <c r="A113" i="36"/>
  <c r="B113" i="36"/>
  <c r="C113" i="36"/>
  <c r="D113" i="36"/>
  <c r="A114" i="36"/>
  <c r="B114" i="36"/>
  <c r="C114" i="36"/>
  <c r="D114" i="36"/>
  <c r="A115" i="36"/>
  <c r="B115" i="36"/>
  <c r="C115" i="36"/>
  <c r="D115" i="36"/>
  <c r="A116" i="36"/>
  <c r="B116" i="36"/>
  <c r="C116" i="36"/>
  <c r="D116" i="36"/>
  <c r="A117" i="36"/>
  <c r="B117" i="36"/>
  <c r="C117" i="36"/>
  <c r="D117" i="36"/>
  <c r="A118" i="36"/>
  <c r="B118" i="36"/>
  <c r="C118" i="36"/>
  <c r="D118" i="36"/>
  <c r="A119" i="36"/>
  <c r="B119" i="36"/>
  <c r="C119" i="36"/>
  <c r="D119" i="36"/>
  <c r="A14" i="36"/>
  <c r="B14" i="36"/>
  <c r="C14" i="36"/>
  <c r="D14" i="36"/>
  <c r="A13" i="36"/>
  <c r="B13" i="36"/>
  <c r="C13" i="36"/>
  <c r="D13" i="36"/>
  <c r="A8" i="36"/>
  <c r="B8" i="36"/>
  <c r="C8" i="36"/>
  <c r="D8" i="36"/>
  <c r="A9" i="36"/>
  <c r="B9" i="36"/>
  <c r="C9" i="36"/>
  <c r="D9" i="36"/>
  <c r="A10" i="36"/>
  <c r="B10" i="36"/>
  <c r="C10" i="36"/>
  <c r="D10" i="36"/>
  <c r="A11" i="36"/>
  <c r="B11" i="36"/>
  <c r="C11" i="36"/>
  <c r="D11" i="36"/>
  <c r="A12" i="36"/>
  <c r="B12" i="36"/>
  <c r="C12" i="36"/>
  <c r="D12" i="36"/>
  <c r="C9" i="35" l="1"/>
  <c r="C9" i="34"/>
  <c r="C9" i="30"/>
  <c r="F8" i="51" l="1"/>
  <c r="F7" i="51"/>
  <c r="F6" i="51"/>
  <c r="F8" i="50"/>
  <c r="F7" i="50"/>
  <c r="F6" i="50"/>
  <c r="F8" i="49"/>
  <c r="F7" i="49"/>
  <c r="F6" i="49"/>
  <c r="F8" i="48"/>
  <c r="F7" i="48"/>
  <c r="F6" i="48"/>
  <c r="F8" i="47"/>
  <c r="F7" i="47"/>
  <c r="F6" i="47"/>
  <c r="F8" i="46"/>
  <c r="F7" i="46"/>
  <c r="F6" i="46"/>
  <c r="F8" i="45"/>
  <c r="F7" i="45"/>
  <c r="F6" i="45"/>
  <c r="F8" i="44"/>
  <c r="F7" i="44"/>
  <c r="F6" i="44"/>
  <c r="F8" i="43"/>
  <c r="F7" i="43"/>
  <c r="F6" i="43"/>
  <c r="F8" i="42"/>
  <c r="F7" i="42"/>
  <c r="F6" i="42"/>
  <c r="F8" i="41"/>
  <c r="F7" i="41"/>
  <c r="F6" i="41"/>
  <c r="F8" i="40"/>
  <c r="F7" i="40"/>
  <c r="F6" i="40"/>
  <c r="F8" i="39"/>
  <c r="F7" i="39"/>
  <c r="F6" i="39"/>
  <c r="F8" i="37"/>
  <c r="F7" i="37"/>
  <c r="F6" i="37"/>
  <c r="P5" i="36"/>
  <c r="Q5" i="36"/>
  <c r="R5" i="36"/>
  <c r="S5" i="36"/>
  <c r="P6" i="36"/>
  <c r="Q6" i="36"/>
  <c r="R6" i="36"/>
  <c r="S6" i="36"/>
  <c r="P7" i="36"/>
  <c r="Q7" i="36"/>
  <c r="R7" i="36"/>
  <c r="S7" i="36"/>
  <c r="P8" i="36"/>
  <c r="Q8" i="36"/>
  <c r="R8" i="36"/>
  <c r="S8" i="36"/>
  <c r="P9" i="36"/>
  <c r="Q9" i="36"/>
  <c r="R9" i="36"/>
  <c r="S9" i="36"/>
  <c r="P10" i="36"/>
  <c r="Q10" i="36"/>
  <c r="R10" i="36"/>
  <c r="S10" i="36"/>
  <c r="P11" i="36"/>
  <c r="Q11" i="36"/>
  <c r="R11" i="36"/>
  <c r="S11" i="36"/>
  <c r="P12" i="36"/>
  <c r="Q12" i="36"/>
  <c r="R12" i="36"/>
  <c r="S12" i="36"/>
  <c r="P13" i="36"/>
  <c r="Q13" i="36"/>
  <c r="R13" i="36"/>
  <c r="S13" i="36"/>
  <c r="P14" i="36"/>
  <c r="Q14" i="36"/>
  <c r="R14" i="36"/>
  <c r="S14" i="36"/>
  <c r="P15" i="36"/>
  <c r="Q15" i="36"/>
  <c r="R15" i="36"/>
  <c r="S15" i="36"/>
  <c r="P16" i="36"/>
  <c r="Q16" i="36"/>
  <c r="R16" i="36"/>
  <c r="S16" i="36"/>
  <c r="P17" i="36"/>
  <c r="Q17" i="36"/>
  <c r="R17" i="36"/>
  <c r="S17" i="36"/>
  <c r="P18" i="36"/>
  <c r="Q18" i="36"/>
  <c r="R18" i="36"/>
  <c r="S18" i="36"/>
  <c r="P19" i="36"/>
  <c r="Q19" i="36"/>
  <c r="R19" i="36"/>
  <c r="S19" i="36"/>
  <c r="P20" i="36"/>
  <c r="Q20" i="36"/>
  <c r="R20" i="36"/>
  <c r="S20" i="36"/>
  <c r="P21" i="36"/>
  <c r="Q21" i="36"/>
  <c r="R21" i="36"/>
  <c r="S21" i="36"/>
  <c r="P22" i="36"/>
  <c r="Q22" i="36"/>
  <c r="R22" i="36"/>
  <c r="S22" i="36"/>
  <c r="P23" i="36"/>
  <c r="Q23" i="36"/>
  <c r="R23" i="36"/>
  <c r="S23" i="36"/>
  <c r="S4" i="36"/>
  <c r="R4" i="36"/>
  <c r="Q4" i="36"/>
  <c r="P4" i="36"/>
  <c r="K5" i="36"/>
  <c r="L5" i="36"/>
  <c r="M5" i="36"/>
  <c r="N5" i="36"/>
  <c r="K6" i="36"/>
  <c r="L6" i="36"/>
  <c r="M6" i="36"/>
  <c r="N6" i="36"/>
  <c r="K7" i="36"/>
  <c r="L7" i="36"/>
  <c r="M7" i="36"/>
  <c r="N7" i="36"/>
  <c r="K8" i="36"/>
  <c r="L8" i="36"/>
  <c r="M8" i="36"/>
  <c r="N8" i="36"/>
  <c r="K9" i="36"/>
  <c r="L9" i="36"/>
  <c r="M9" i="36"/>
  <c r="N9" i="36"/>
  <c r="K10" i="36"/>
  <c r="L10" i="36"/>
  <c r="M10" i="36"/>
  <c r="N10" i="36"/>
  <c r="K11" i="36"/>
  <c r="L11" i="36"/>
  <c r="M11" i="36"/>
  <c r="N11" i="36"/>
  <c r="K12" i="36"/>
  <c r="L12" i="36"/>
  <c r="M12" i="36"/>
  <c r="N12" i="36"/>
  <c r="K13" i="36"/>
  <c r="L13" i="36"/>
  <c r="M13" i="36"/>
  <c r="N13" i="36"/>
  <c r="K14" i="36"/>
  <c r="L14" i="36"/>
  <c r="M14" i="36"/>
  <c r="N14" i="36"/>
  <c r="K15" i="36"/>
  <c r="L15" i="36"/>
  <c r="M15" i="36"/>
  <c r="N15" i="36"/>
  <c r="K16" i="36"/>
  <c r="L16" i="36"/>
  <c r="M16" i="36"/>
  <c r="N16" i="36"/>
  <c r="K17" i="36"/>
  <c r="L17" i="36"/>
  <c r="M17" i="36"/>
  <c r="N17" i="36"/>
  <c r="K18" i="36"/>
  <c r="L18" i="36"/>
  <c r="M18" i="36"/>
  <c r="N18" i="36"/>
  <c r="K19" i="36"/>
  <c r="L19" i="36"/>
  <c r="M19" i="36"/>
  <c r="N19" i="36"/>
  <c r="K20" i="36"/>
  <c r="L20" i="36"/>
  <c r="M20" i="36"/>
  <c r="N20" i="36"/>
  <c r="K21" i="36"/>
  <c r="L21" i="36"/>
  <c r="M21" i="36"/>
  <c r="N21" i="36"/>
  <c r="K22" i="36"/>
  <c r="L22" i="36"/>
  <c r="M22" i="36"/>
  <c r="N22" i="36"/>
  <c r="K23" i="36"/>
  <c r="L23" i="36"/>
  <c r="M23" i="36"/>
  <c r="N23" i="36"/>
  <c r="K24" i="36"/>
  <c r="L24" i="36"/>
  <c r="M24" i="36"/>
  <c r="N24" i="36"/>
  <c r="K25" i="36"/>
  <c r="L25" i="36"/>
  <c r="M25" i="36"/>
  <c r="N25" i="36"/>
  <c r="K26" i="36"/>
  <c r="L26" i="36"/>
  <c r="M26" i="36"/>
  <c r="N26" i="36"/>
  <c r="K27" i="36"/>
  <c r="L27" i="36"/>
  <c r="M27" i="36"/>
  <c r="N27" i="36"/>
  <c r="K28" i="36"/>
  <c r="L28" i="36"/>
  <c r="M28" i="36"/>
  <c r="N28" i="36"/>
  <c r="K29" i="36"/>
  <c r="L29" i="36"/>
  <c r="M29" i="36"/>
  <c r="N29" i="36"/>
  <c r="K30" i="36"/>
  <c r="L30" i="36"/>
  <c r="M30" i="36"/>
  <c r="N30" i="36"/>
  <c r="N4" i="36"/>
  <c r="M4" i="36"/>
  <c r="L4" i="36"/>
  <c r="K4" i="36"/>
  <c r="F5" i="36"/>
  <c r="G5" i="36"/>
  <c r="H5" i="36"/>
  <c r="I5" i="36"/>
  <c r="F6" i="36"/>
  <c r="G6" i="36"/>
  <c r="H6" i="36"/>
  <c r="I6" i="36"/>
  <c r="F7" i="36"/>
  <c r="G7" i="36"/>
  <c r="H7" i="36"/>
  <c r="I7" i="36"/>
  <c r="F8" i="36"/>
  <c r="G8" i="36"/>
  <c r="H8" i="36"/>
  <c r="I8" i="36"/>
  <c r="F9" i="36"/>
  <c r="G9" i="36"/>
  <c r="H9" i="36"/>
  <c r="I9" i="36"/>
  <c r="F10" i="36"/>
  <c r="G10" i="36"/>
  <c r="H10" i="36"/>
  <c r="I10" i="36"/>
  <c r="F11" i="36"/>
  <c r="G11" i="36"/>
  <c r="H11" i="36"/>
  <c r="I11" i="36"/>
  <c r="F12" i="36"/>
  <c r="G12" i="36"/>
  <c r="H12" i="36"/>
  <c r="I12" i="36"/>
  <c r="F13" i="36"/>
  <c r="G13" i="36"/>
  <c r="H13" i="36"/>
  <c r="I13" i="36"/>
  <c r="F14" i="36"/>
  <c r="G14" i="36"/>
  <c r="H14" i="36"/>
  <c r="I14" i="36"/>
  <c r="F15" i="36"/>
  <c r="G15" i="36"/>
  <c r="H15" i="36"/>
  <c r="I15" i="36"/>
  <c r="F16" i="36"/>
  <c r="G16" i="36"/>
  <c r="H16" i="36"/>
  <c r="I16" i="36"/>
  <c r="F17" i="36"/>
  <c r="G17" i="36"/>
  <c r="H17" i="36"/>
  <c r="I17" i="36"/>
  <c r="F18" i="36"/>
  <c r="G18" i="36"/>
  <c r="H18" i="36"/>
  <c r="I18" i="36"/>
  <c r="F19" i="36"/>
  <c r="G19" i="36"/>
  <c r="H19" i="36"/>
  <c r="I19" i="36"/>
  <c r="F20" i="36"/>
  <c r="G20" i="36"/>
  <c r="H20" i="36"/>
  <c r="I20" i="36"/>
  <c r="F21" i="36"/>
  <c r="G21" i="36"/>
  <c r="H21" i="36"/>
  <c r="I21" i="36"/>
  <c r="F22" i="36"/>
  <c r="G22" i="36"/>
  <c r="H22" i="36"/>
  <c r="I22" i="36"/>
  <c r="F23" i="36"/>
  <c r="G23" i="36"/>
  <c r="H23" i="36"/>
  <c r="I23" i="36"/>
  <c r="F24" i="36"/>
  <c r="G24" i="36"/>
  <c r="H24" i="36"/>
  <c r="I24" i="36"/>
  <c r="F25" i="36"/>
  <c r="G25" i="36"/>
  <c r="H25" i="36"/>
  <c r="I25" i="36"/>
  <c r="F26" i="36"/>
  <c r="G26" i="36"/>
  <c r="H26" i="36"/>
  <c r="I26" i="36"/>
  <c r="F27" i="36"/>
  <c r="G27" i="36"/>
  <c r="H27" i="36"/>
  <c r="I27" i="36"/>
  <c r="F28" i="36"/>
  <c r="G28" i="36"/>
  <c r="H28" i="36"/>
  <c r="I28" i="36"/>
  <c r="F29" i="36"/>
  <c r="G29" i="36"/>
  <c r="H29" i="36"/>
  <c r="I29" i="36"/>
  <c r="F30" i="36"/>
  <c r="G30" i="36"/>
  <c r="H30" i="36"/>
  <c r="I30" i="36"/>
  <c r="F31" i="36"/>
  <c r="G31" i="36"/>
  <c r="H31" i="36"/>
  <c r="I31" i="36"/>
  <c r="F32" i="36"/>
  <c r="G32" i="36"/>
  <c r="H32" i="36"/>
  <c r="I32" i="36"/>
  <c r="F33" i="36"/>
  <c r="G33" i="36"/>
  <c r="H33" i="36"/>
  <c r="I33" i="36"/>
  <c r="F34" i="36"/>
  <c r="G34" i="36"/>
  <c r="H34" i="36"/>
  <c r="I34" i="36"/>
  <c r="F35" i="36"/>
  <c r="G35" i="36"/>
  <c r="H35" i="36"/>
  <c r="I35" i="36"/>
  <c r="F36" i="36"/>
  <c r="G36" i="36"/>
  <c r="H36" i="36"/>
  <c r="I36" i="36"/>
  <c r="F37" i="36"/>
  <c r="G37" i="36"/>
  <c r="H37" i="36"/>
  <c r="I37" i="36"/>
  <c r="F38" i="36"/>
  <c r="G38" i="36"/>
  <c r="H38" i="36"/>
  <c r="I38" i="36"/>
  <c r="F39" i="36"/>
  <c r="G39" i="36"/>
  <c r="H39" i="36"/>
  <c r="I39" i="36"/>
  <c r="F40" i="36"/>
  <c r="G40" i="36"/>
  <c r="H40" i="36"/>
  <c r="I40" i="36"/>
  <c r="F41" i="36"/>
  <c r="G41" i="36"/>
  <c r="H41" i="36"/>
  <c r="I41" i="36"/>
  <c r="F42" i="36"/>
  <c r="G42" i="36"/>
  <c r="H42" i="36"/>
  <c r="I42" i="36"/>
  <c r="F43" i="36"/>
  <c r="G43" i="36"/>
  <c r="H43" i="36"/>
  <c r="I43" i="36"/>
  <c r="F44" i="36"/>
  <c r="G44" i="36"/>
  <c r="H44" i="36"/>
  <c r="I44" i="36"/>
  <c r="F45" i="36"/>
  <c r="G45" i="36"/>
  <c r="H45" i="36"/>
  <c r="I45" i="36"/>
  <c r="F46" i="36"/>
  <c r="G46" i="36"/>
  <c r="H46" i="36"/>
  <c r="I46" i="36"/>
  <c r="F47" i="36"/>
  <c r="G47" i="36"/>
  <c r="H47" i="36"/>
  <c r="I47" i="36"/>
  <c r="F48" i="36"/>
  <c r="G48" i="36"/>
  <c r="H48" i="36"/>
  <c r="I48" i="36"/>
  <c r="F49" i="36"/>
  <c r="G49" i="36"/>
  <c r="H49" i="36"/>
  <c r="I49" i="36"/>
  <c r="F50" i="36"/>
  <c r="G50" i="36"/>
  <c r="H50" i="36"/>
  <c r="I50" i="36"/>
  <c r="I4" i="36"/>
  <c r="H4" i="36"/>
  <c r="G4" i="36"/>
  <c r="F4" i="36"/>
  <c r="B5" i="36"/>
  <c r="C5" i="36"/>
  <c r="D5" i="36"/>
  <c r="B6" i="36"/>
  <c r="C6" i="36"/>
  <c r="D6" i="36"/>
  <c r="B7" i="36"/>
  <c r="C7" i="36"/>
  <c r="D7" i="36"/>
  <c r="A5" i="36"/>
  <c r="A6" i="36"/>
  <c r="A7" i="36"/>
  <c r="C4" i="36"/>
  <c r="B4" i="36"/>
  <c r="A4" i="36"/>
  <c r="I24" i="51" l="1"/>
  <c r="I22" i="51"/>
  <c r="I20" i="51"/>
  <c r="I18" i="51"/>
  <c r="I16" i="51"/>
  <c r="I23" i="50"/>
  <c r="I21" i="50"/>
  <c r="I19" i="50"/>
  <c r="I17" i="50"/>
  <c r="I24" i="49"/>
  <c r="I22" i="49"/>
  <c r="I20" i="49"/>
  <c r="I18" i="49"/>
  <c r="I16" i="49"/>
  <c r="I23" i="48"/>
  <c r="I21" i="48"/>
  <c r="I19" i="48"/>
  <c r="I17" i="48"/>
  <c r="I24" i="47"/>
  <c r="I22" i="47"/>
  <c r="I20" i="47"/>
  <c r="I18" i="47"/>
  <c r="I16" i="47"/>
  <c r="I23" i="46"/>
  <c r="I21" i="46"/>
  <c r="I19" i="46"/>
  <c r="I17" i="46"/>
  <c r="I24" i="45"/>
  <c r="I22" i="45"/>
  <c r="I20" i="45"/>
  <c r="I18" i="45"/>
  <c r="I16" i="45"/>
  <c r="I23" i="44"/>
  <c r="I21" i="44"/>
  <c r="I19" i="44"/>
  <c r="I17" i="44"/>
  <c r="I24" i="43"/>
  <c r="I22" i="43"/>
  <c r="I20" i="43"/>
  <c r="I18" i="43"/>
  <c r="I16" i="43"/>
  <c r="I23" i="42"/>
  <c r="I21" i="42"/>
  <c r="I19" i="42"/>
  <c r="I17" i="42"/>
  <c r="I24" i="41"/>
  <c r="I22" i="41"/>
  <c r="I20" i="41"/>
  <c r="I18" i="41"/>
  <c r="I16" i="41"/>
  <c r="I23" i="40"/>
  <c r="I21" i="40"/>
  <c r="I19" i="40"/>
  <c r="I17" i="40"/>
  <c r="I24" i="39"/>
  <c r="I22" i="39"/>
  <c r="I20" i="39"/>
  <c r="I18" i="39"/>
  <c r="I16" i="39"/>
  <c r="I23" i="37"/>
  <c r="I21" i="37"/>
  <c r="I19" i="37"/>
  <c r="I17" i="37"/>
  <c r="H23" i="42"/>
  <c r="H17" i="42"/>
  <c r="H24" i="41"/>
  <c r="H20" i="41"/>
  <c r="H18" i="41"/>
  <c r="H23" i="40"/>
  <c r="H21" i="40"/>
  <c r="H19" i="40"/>
  <c r="H24" i="39"/>
  <c r="H22" i="39"/>
  <c r="H20" i="39"/>
  <c r="H16" i="39"/>
  <c r="H23" i="37"/>
  <c r="H19" i="37"/>
  <c r="H17" i="37"/>
  <c r="H24" i="51"/>
  <c r="H22" i="51"/>
  <c r="H20" i="51"/>
  <c r="H18" i="51"/>
  <c r="H16" i="51"/>
  <c r="H23" i="50"/>
  <c r="H21" i="50"/>
  <c r="H19" i="50"/>
  <c r="H17" i="50"/>
  <c r="H24" i="49"/>
  <c r="H22" i="49"/>
  <c r="H20" i="49"/>
  <c r="H18" i="49"/>
  <c r="H16" i="49"/>
  <c r="H23" i="48"/>
  <c r="H21" i="48"/>
  <c r="H19" i="48"/>
  <c r="H17" i="48"/>
  <c r="H24" i="47"/>
  <c r="H22" i="47"/>
  <c r="H20" i="47"/>
  <c r="H18" i="47"/>
  <c r="H16" i="47"/>
  <c r="H23" i="46"/>
  <c r="H21" i="46"/>
  <c r="H19" i="46"/>
  <c r="H17" i="46"/>
  <c r="H24" i="45"/>
  <c r="H22" i="45"/>
  <c r="H20" i="45"/>
  <c r="H18" i="45"/>
  <c r="H16" i="45"/>
  <c r="H23" i="44"/>
  <c r="H21" i="44"/>
  <c r="H19" i="44"/>
  <c r="H17" i="44"/>
  <c r="H24" i="43"/>
  <c r="H22" i="43"/>
  <c r="H20" i="43"/>
  <c r="H18" i="43"/>
  <c r="H16" i="43"/>
  <c r="H21" i="42"/>
  <c r="H19" i="42"/>
  <c r="H22" i="41"/>
  <c r="H16" i="41"/>
  <c r="H17" i="40"/>
  <c r="H18" i="39"/>
  <c r="H21" i="37"/>
  <c r="I23" i="51"/>
  <c r="I21" i="51"/>
  <c r="I19" i="51"/>
  <c r="I17" i="51"/>
  <c r="I24" i="50"/>
  <c r="I22" i="50"/>
  <c r="I20" i="50"/>
  <c r="I18" i="50"/>
  <c r="I16" i="50"/>
  <c r="I23" i="49"/>
  <c r="I21" i="49"/>
  <c r="I19" i="49"/>
  <c r="I17" i="49"/>
  <c r="I24" i="48"/>
  <c r="I22" i="48"/>
  <c r="I20" i="48"/>
  <c r="I18" i="48"/>
  <c r="I16" i="48"/>
  <c r="I23" i="47"/>
  <c r="I21" i="47"/>
  <c r="I19" i="47"/>
  <c r="I17" i="47"/>
  <c r="I24" i="46"/>
  <c r="I22" i="46"/>
  <c r="I20" i="46"/>
  <c r="I18" i="46"/>
  <c r="I16" i="46"/>
  <c r="I23" i="45"/>
  <c r="I21" i="45"/>
  <c r="I19" i="45"/>
  <c r="I17" i="45"/>
  <c r="I24" i="44"/>
  <c r="I22" i="44"/>
  <c r="I20" i="44"/>
  <c r="K20" i="44" s="1"/>
  <c r="I18" i="44"/>
  <c r="I16" i="44"/>
  <c r="I23" i="43"/>
  <c r="I21" i="43"/>
  <c r="I19" i="43"/>
  <c r="I17" i="43"/>
  <c r="I24" i="42"/>
  <c r="I22" i="42"/>
  <c r="I20" i="42"/>
  <c r="I18" i="42"/>
  <c r="I16" i="42"/>
  <c r="I23" i="41"/>
  <c r="I21" i="41"/>
  <c r="I19" i="41"/>
  <c r="I17" i="41"/>
  <c r="I24" i="40"/>
  <c r="I22" i="40"/>
  <c r="I20" i="40"/>
  <c r="I18" i="40"/>
  <c r="I16" i="40"/>
  <c r="I23" i="39"/>
  <c r="I21" i="39"/>
  <c r="I19" i="39"/>
  <c r="I17" i="39"/>
  <c r="I24" i="37"/>
  <c r="I22" i="37"/>
  <c r="I20" i="37"/>
  <c r="I18" i="37"/>
  <c r="I16" i="37"/>
  <c r="H23" i="51"/>
  <c r="H21" i="51"/>
  <c r="H19" i="51"/>
  <c r="H17" i="51"/>
  <c r="H24" i="50"/>
  <c r="H22" i="50"/>
  <c r="H20" i="50"/>
  <c r="H18" i="50"/>
  <c r="H16" i="50"/>
  <c r="H23" i="49"/>
  <c r="H21" i="49"/>
  <c r="H19" i="49"/>
  <c r="H17" i="49"/>
  <c r="H24" i="48"/>
  <c r="H22" i="48"/>
  <c r="H20" i="48"/>
  <c r="H18" i="48"/>
  <c r="H16" i="48"/>
  <c r="H23" i="47"/>
  <c r="H21" i="47"/>
  <c r="H19" i="47"/>
  <c r="H17" i="47"/>
  <c r="H24" i="46"/>
  <c r="H16" i="46"/>
  <c r="H17" i="45"/>
  <c r="H18" i="44"/>
  <c r="H19" i="43"/>
  <c r="H20" i="42"/>
  <c r="H21" i="41"/>
  <c r="H22" i="40"/>
  <c r="H23" i="39"/>
  <c r="H24" i="37"/>
  <c r="H16" i="37"/>
  <c r="H21" i="45"/>
  <c r="H16" i="42"/>
  <c r="H18" i="40"/>
  <c r="H19" i="39"/>
  <c r="H18" i="46"/>
  <c r="H20" i="44"/>
  <c r="H21" i="43"/>
  <c r="H23" i="41"/>
  <c r="H24" i="40"/>
  <c r="H17" i="39"/>
  <c r="H18" i="37"/>
  <c r="H22" i="46"/>
  <c r="H23" i="45"/>
  <c r="H24" i="44"/>
  <c r="H16" i="44"/>
  <c r="H17" i="43"/>
  <c r="H18" i="42"/>
  <c r="H19" i="41"/>
  <c r="H20" i="40"/>
  <c r="H21" i="39"/>
  <c r="H22" i="37"/>
  <c r="H20" i="46"/>
  <c r="H22" i="44"/>
  <c r="H23" i="43"/>
  <c r="H24" i="42"/>
  <c r="H17" i="41"/>
  <c r="H20" i="37"/>
  <c r="H19" i="45"/>
  <c r="H22" i="42"/>
  <c r="H16" i="40"/>
  <c r="G17" i="37"/>
  <c r="G20" i="37"/>
  <c r="G23" i="37"/>
  <c r="F18" i="39"/>
  <c r="F20" i="41"/>
  <c r="F24" i="42"/>
  <c r="F20" i="40"/>
  <c r="F19" i="41"/>
  <c r="F18" i="43"/>
  <c r="F17" i="44"/>
  <c r="F16" i="45"/>
  <c r="F24" i="45"/>
  <c r="F23" i="46"/>
  <c r="F22" i="47"/>
  <c r="F21" i="48"/>
  <c r="F20" i="49"/>
  <c r="F17" i="50"/>
  <c r="F21" i="50"/>
  <c r="F16" i="51"/>
  <c r="F19" i="37"/>
  <c r="F23" i="37"/>
  <c r="G20" i="40"/>
  <c r="G19" i="41"/>
  <c r="G18" i="43"/>
  <c r="G17" i="44"/>
  <c r="G16" i="45"/>
  <c r="G24" i="45"/>
  <c r="G23" i="46"/>
  <c r="G22" i="47"/>
  <c r="G21" i="48"/>
  <c r="G20" i="49"/>
  <c r="G17" i="50"/>
  <c r="G21" i="50"/>
  <c r="G16" i="51"/>
  <c r="G20" i="51"/>
  <c r="G24" i="51"/>
  <c r="F16" i="41"/>
  <c r="F23" i="42"/>
  <c r="F20" i="44"/>
  <c r="F19" i="45"/>
  <c r="F18" i="46"/>
  <c r="F17" i="47"/>
  <c r="F16" i="48"/>
  <c r="F24" i="48"/>
  <c r="F23" i="49"/>
  <c r="F23" i="40"/>
  <c r="F22" i="42"/>
  <c r="G17" i="39"/>
  <c r="G21" i="39"/>
  <c r="G17" i="40"/>
  <c r="G16" i="41"/>
  <c r="G24" i="41"/>
  <c r="G19" i="42"/>
  <c r="G23" i="42"/>
  <c r="G21" i="43"/>
  <c r="G23" i="49"/>
  <c r="G21" i="37"/>
  <c r="G24" i="37"/>
  <c r="F21" i="39"/>
  <c r="F24" i="41"/>
  <c r="F23" i="43"/>
  <c r="F22" i="40"/>
  <c r="F21" i="41"/>
  <c r="F20" i="43"/>
  <c r="F19" i="44"/>
  <c r="F18" i="45"/>
  <c r="F17" i="46"/>
  <c r="F16" i="47"/>
  <c r="F24" i="47"/>
  <c r="F23" i="48"/>
  <c r="F22" i="49"/>
  <c r="F18" i="50"/>
  <c r="F22" i="50"/>
  <c r="F16" i="37"/>
  <c r="F20" i="37"/>
  <c r="F24" i="37"/>
  <c r="G22" i="40"/>
  <c r="G21" i="41"/>
  <c r="G20" i="43"/>
  <c r="G19" i="44"/>
  <c r="G18" i="45"/>
  <c r="G17" i="46"/>
  <c r="G16" i="47"/>
  <c r="G24" i="47"/>
  <c r="G23" i="48"/>
  <c r="G22" i="49"/>
  <c r="G18" i="50"/>
  <c r="G22" i="50"/>
  <c r="G17" i="51"/>
  <c r="G21" i="51"/>
  <c r="F20" i="39"/>
  <c r="F22" i="41"/>
  <c r="F19" i="43"/>
  <c r="F22" i="44"/>
  <c r="F21" i="45"/>
  <c r="F20" i="46"/>
  <c r="F19" i="47"/>
  <c r="F18" i="48"/>
  <c r="F17" i="49"/>
  <c r="F19" i="39"/>
  <c r="F18" i="41"/>
  <c r="F17" i="43"/>
  <c r="G18" i="39"/>
  <c r="G22" i="39"/>
  <c r="G19" i="40"/>
  <c r="G18" i="41"/>
  <c r="G16" i="42"/>
  <c r="G20" i="42"/>
  <c r="G24" i="42"/>
  <c r="G23" i="43"/>
  <c r="G22" i="44"/>
  <c r="G21" i="45"/>
  <c r="G20" i="46"/>
  <c r="G19" i="47"/>
  <c r="G18" i="48"/>
  <c r="G17" i="49"/>
  <c r="G18" i="37"/>
  <c r="F17" i="39"/>
  <c r="F16" i="39"/>
  <c r="F24" i="39"/>
  <c r="F18" i="42"/>
  <c r="F16" i="40"/>
  <c r="F24" i="40"/>
  <c r="F23" i="41"/>
  <c r="F22" i="43"/>
  <c r="F21" i="44"/>
  <c r="F20" i="45"/>
  <c r="F19" i="46"/>
  <c r="F18" i="47"/>
  <c r="F17" i="48"/>
  <c r="F16" i="49"/>
  <c r="F24" i="49"/>
  <c r="F19" i="50"/>
  <c r="F23" i="50"/>
  <c r="F17" i="37"/>
  <c r="F21" i="37"/>
  <c r="G22" i="37"/>
  <c r="F17" i="41"/>
  <c r="F22" i="45"/>
  <c r="F18" i="49"/>
  <c r="F18" i="37"/>
  <c r="G24" i="40"/>
  <c r="G22" i="43"/>
  <c r="G20" i="45"/>
  <c r="G18" i="47"/>
  <c r="G16" i="49"/>
  <c r="G19" i="50"/>
  <c r="G18" i="51"/>
  <c r="F23" i="39"/>
  <c r="F16" i="44"/>
  <c r="F23" i="45"/>
  <c r="F21" i="47"/>
  <c r="F19" i="49"/>
  <c r="F16" i="42"/>
  <c r="G19" i="39"/>
  <c r="G21" i="40"/>
  <c r="G17" i="42"/>
  <c r="G17" i="43"/>
  <c r="G20" i="44"/>
  <c r="G23" i="45"/>
  <c r="G24" i="46"/>
  <c r="G16" i="48"/>
  <c r="G19" i="49"/>
  <c r="G16" i="43"/>
  <c r="G19" i="48"/>
  <c r="G23" i="51"/>
  <c r="F24" i="46"/>
  <c r="G16" i="39"/>
  <c r="G22" i="42"/>
  <c r="G22" i="46"/>
  <c r="G16" i="37"/>
  <c r="F21" i="40"/>
  <c r="F16" i="43"/>
  <c r="F21" i="46"/>
  <c r="F16" i="50"/>
  <c r="F22" i="37"/>
  <c r="G17" i="41"/>
  <c r="G24" i="43"/>
  <c r="G22" i="45"/>
  <c r="G20" i="47"/>
  <c r="G18" i="49"/>
  <c r="G20" i="50"/>
  <c r="G19" i="51"/>
  <c r="F19" i="40"/>
  <c r="F18" i="44"/>
  <c r="F16" i="46"/>
  <c r="F23" i="47"/>
  <c r="F21" i="49"/>
  <c r="F19" i="42"/>
  <c r="G20" i="39"/>
  <c r="G23" i="40"/>
  <c r="G18" i="42"/>
  <c r="G19" i="43"/>
  <c r="G24" i="44"/>
  <c r="G16" i="46"/>
  <c r="G17" i="47"/>
  <c r="G20" i="48"/>
  <c r="G21" i="49"/>
  <c r="F21" i="42"/>
  <c r="F20" i="50"/>
  <c r="G23" i="41"/>
  <c r="G19" i="46"/>
  <c r="G24" i="49"/>
  <c r="G23" i="50"/>
  <c r="F17" i="42"/>
  <c r="F20" i="48"/>
  <c r="F22" i="39"/>
  <c r="G20" i="41"/>
  <c r="G21" i="42"/>
  <c r="G17" i="45"/>
  <c r="G21" i="47"/>
  <c r="F18" i="40"/>
  <c r="F23" i="44"/>
  <c r="G18" i="40"/>
  <c r="G23" i="44"/>
  <c r="G16" i="50"/>
  <c r="F20" i="42"/>
  <c r="F22" i="48"/>
  <c r="G22" i="41"/>
  <c r="G18" i="44"/>
  <c r="G24" i="48"/>
  <c r="G19" i="37"/>
  <c r="F24" i="43"/>
  <c r="F20" i="47"/>
  <c r="G16" i="40"/>
  <c r="G21" i="44"/>
  <c r="G17" i="48"/>
  <c r="G22" i="51"/>
  <c r="F24" i="44"/>
  <c r="F22" i="46"/>
  <c r="F21" i="43"/>
  <c r="G23" i="39"/>
  <c r="G16" i="44"/>
  <c r="G18" i="46"/>
  <c r="G22" i="48"/>
  <c r="F19" i="48"/>
  <c r="F24" i="50"/>
  <c r="G21" i="46"/>
  <c r="G24" i="50"/>
  <c r="F17" i="45"/>
  <c r="F17" i="40"/>
  <c r="G24" i="39"/>
  <c r="G19" i="45"/>
  <c r="G23" i="47"/>
  <c r="F22" i="51"/>
  <c r="F24" i="51"/>
  <c r="F17" i="51"/>
  <c r="F19" i="51"/>
  <c r="F21" i="51"/>
  <c r="F23" i="51"/>
  <c r="F18" i="51"/>
  <c r="F20" i="51"/>
  <c r="D16" i="37"/>
  <c r="D24" i="37"/>
  <c r="D23" i="37"/>
  <c r="D22" i="37"/>
  <c r="D21" i="37"/>
  <c r="D20" i="37"/>
  <c r="D19" i="37"/>
  <c r="D18" i="37"/>
  <c r="D17" i="37"/>
  <c r="E24" i="49"/>
  <c r="E18" i="49"/>
  <c r="E16" i="49"/>
  <c r="E23" i="48"/>
  <c r="E21" i="48"/>
  <c r="E19" i="48"/>
  <c r="E17" i="48"/>
  <c r="E24" i="47"/>
  <c r="E21" i="47"/>
  <c r="E20" i="47"/>
  <c r="E17" i="47"/>
  <c r="E16" i="47"/>
  <c r="E23" i="46"/>
  <c r="E20" i="46"/>
  <c r="E19" i="46"/>
  <c r="E17" i="46"/>
  <c r="E24" i="45"/>
  <c r="E22" i="45"/>
  <c r="E19" i="45"/>
  <c r="E17" i="45"/>
  <c r="E23" i="44"/>
  <c r="E21" i="44"/>
  <c r="E19" i="44"/>
  <c r="E16" i="44"/>
  <c r="E23" i="43"/>
  <c r="E20" i="43"/>
  <c r="E18" i="43"/>
  <c r="E24" i="42"/>
  <c r="E22" i="42"/>
  <c r="E19" i="42"/>
  <c r="E17" i="42"/>
  <c r="E23" i="41"/>
  <c r="E21" i="41"/>
  <c r="E18" i="41"/>
  <c r="E24" i="40"/>
  <c r="E22" i="40"/>
  <c r="E20" i="40"/>
  <c r="E17" i="40"/>
  <c r="E24" i="39"/>
  <c r="E21" i="39"/>
  <c r="E19" i="39"/>
  <c r="E17" i="39"/>
  <c r="D23" i="51"/>
  <c r="D21" i="51"/>
  <c r="D19" i="51"/>
  <c r="D16" i="51"/>
  <c r="D24" i="50"/>
  <c r="D22" i="50"/>
  <c r="D19" i="50"/>
  <c r="D17" i="50"/>
  <c r="D23" i="49"/>
  <c r="D21" i="49"/>
  <c r="D19" i="49"/>
  <c r="D17" i="49"/>
  <c r="D23" i="48"/>
  <c r="D21" i="48"/>
  <c r="D18" i="48"/>
  <c r="D16" i="48"/>
  <c r="D22" i="47"/>
  <c r="D20" i="47"/>
  <c r="D18" i="47"/>
  <c r="D24" i="46"/>
  <c r="D21" i="46"/>
  <c r="D18" i="46"/>
  <c r="D17" i="46"/>
  <c r="E17" i="50"/>
  <c r="E20" i="45"/>
  <c r="E22" i="44"/>
  <c r="E17" i="44"/>
  <c r="E21" i="43"/>
  <c r="E16" i="43"/>
  <c r="E18" i="42"/>
  <c r="E22" i="41"/>
  <c r="E17" i="41"/>
  <c r="E21" i="40"/>
  <c r="E23" i="39"/>
  <c r="E18" i="39"/>
  <c r="D22" i="51"/>
  <c r="D18" i="50"/>
  <c r="D20" i="49"/>
  <c r="D24" i="48"/>
  <c r="D19" i="48"/>
  <c r="D23" i="47"/>
  <c r="D16" i="47"/>
  <c r="D20" i="46"/>
  <c r="E24" i="51"/>
  <c r="E23" i="51"/>
  <c r="E22" i="51"/>
  <c r="E21" i="51"/>
  <c r="E20" i="51"/>
  <c r="E19" i="51"/>
  <c r="E18" i="51"/>
  <c r="E17" i="51"/>
  <c r="E16" i="51"/>
  <c r="E24" i="50"/>
  <c r="E23" i="50"/>
  <c r="E22" i="50"/>
  <c r="E21" i="50"/>
  <c r="E20" i="50"/>
  <c r="E19" i="50"/>
  <c r="E18" i="50"/>
  <c r="E16" i="50"/>
  <c r="E23" i="49"/>
  <c r="E22" i="49"/>
  <c r="E21" i="49"/>
  <c r="E20" i="49"/>
  <c r="E19" i="49"/>
  <c r="E17" i="49"/>
  <c r="E24" i="48"/>
  <c r="E22" i="48"/>
  <c r="E20" i="48"/>
  <c r="E18" i="48"/>
  <c r="E16" i="48"/>
  <c r="E23" i="47"/>
  <c r="E22" i="47"/>
  <c r="E19" i="47"/>
  <c r="E18" i="47"/>
  <c r="E24" i="46"/>
  <c r="E22" i="46"/>
  <c r="E21" i="46"/>
  <c r="E18" i="46"/>
  <c r="E16" i="46"/>
  <c r="E23" i="45"/>
  <c r="E21" i="45"/>
  <c r="E18" i="45"/>
  <c r="E16" i="45"/>
  <c r="E24" i="44"/>
  <c r="E20" i="44"/>
  <c r="E18" i="44"/>
  <c r="E24" i="43"/>
  <c r="E22" i="43"/>
  <c r="E19" i="43"/>
  <c r="E17" i="43"/>
  <c r="E23" i="42"/>
  <c r="E21" i="42"/>
  <c r="E20" i="42"/>
  <c r="E16" i="42"/>
  <c r="E24" i="41"/>
  <c r="E20" i="41"/>
  <c r="E19" i="41"/>
  <c r="E16" i="41"/>
  <c r="E23" i="40"/>
  <c r="E19" i="40"/>
  <c r="E18" i="40"/>
  <c r="E16" i="40"/>
  <c r="E22" i="39"/>
  <c r="E20" i="39"/>
  <c r="E16" i="39"/>
  <c r="D24" i="51"/>
  <c r="D20" i="51"/>
  <c r="D18" i="51"/>
  <c r="D17" i="51"/>
  <c r="D23" i="50"/>
  <c r="D21" i="50"/>
  <c r="D20" i="50"/>
  <c r="D16" i="50"/>
  <c r="D24" i="49"/>
  <c r="D22" i="49"/>
  <c r="D18" i="49"/>
  <c r="D16" i="49"/>
  <c r="D22" i="48"/>
  <c r="D20" i="48"/>
  <c r="D17" i="48"/>
  <c r="D24" i="47"/>
  <c r="D21" i="47"/>
  <c r="D19" i="47"/>
  <c r="D17" i="47"/>
  <c r="D23" i="46"/>
  <c r="D22" i="46"/>
  <c r="D19" i="46"/>
  <c r="D16" i="46"/>
  <c r="D21" i="45"/>
  <c r="D17" i="45"/>
  <c r="D22" i="44"/>
  <c r="D18" i="44"/>
  <c r="D23" i="43"/>
  <c r="D19" i="43"/>
  <c r="D24" i="42"/>
  <c r="D20" i="42"/>
  <c r="D16" i="42"/>
  <c r="D21" i="41"/>
  <c r="D17" i="41"/>
  <c r="D22" i="40"/>
  <c r="D18" i="40"/>
  <c r="D23" i="39"/>
  <c r="D19" i="39"/>
  <c r="E24" i="37"/>
  <c r="E20" i="37"/>
  <c r="E16" i="37"/>
  <c r="D24" i="44"/>
  <c r="D16" i="44"/>
  <c r="D22" i="42"/>
  <c r="D18" i="42"/>
  <c r="D24" i="40"/>
  <c r="D20" i="40"/>
  <c r="D17" i="39"/>
  <c r="E22" i="37"/>
  <c r="D24" i="45"/>
  <c r="D21" i="44"/>
  <c r="D22" i="43"/>
  <c r="D18" i="43"/>
  <c r="D24" i="41"/>
  <c r="D20" i="41"/>
  <c r="D17" i="40"/>
  <c r="D22" i="39"/>
  <c r="E19" i="37"/>
  <c r="D22" i="45"/>
  <c r="D18" i="45"/>
  <c r="D23" i="44"/>
  <c r="D19" i="44"/>
  <c r="D24" i="43"/>
  <c r="D20" i="43"/>
  <c r="D16" i="43"/>
  <c r="D21" i="42"/>
  <c r="D17" i="42"/>
  <c r="D22" i="41"/>
  <c r="D18" i="41"/>
  <c r="D23" i="40"/>
  <c r="D19" i="40"/>
  <c r="D24" i="39"/>
  <c r="D20" i="39"/>
  <c r="D16" i="39"/>
  <c r="E21" i="37"/>
  <c r="E17" i="37"/>
  <c r="D23" i="45"/>
  <c r="D19" i="45"/>
  <c r="D20" i="44"/>
  <c r="D21" i="43"/>
  <c r="D17" i="43"/>
  <c r="D23" i="41"/>
  <c r="D19" i="41"/>
  <c r="D16" i="40"/>
  <c r="D21" i="39"/>
  <c r="E18" i="37"/>
  <c r="D20" i="45"/>
  <c r="D16" i="45"/>
  <c r="D17" i="44"/>
  <c r="D23" i="42"/>
  <c r="D19" i="42"/>
  <c r="D16" i="41"/>
  <c r="D21" i="40"/>
  <c r="D18" i="39"/>
  <c r="E23" i="37"/>
  <c r="C24" i="51"/>
  <c r="C23" i="37"/>
  <c r="B22" i="39"/>
  <c r="B21" i="42"/>
  <c r="B20" i="50"/>
  <c r="B19" i="51"/>
  <c r="B20" i="37"/>
  <c r="C18" i="39"/>
  <c r="C17" i="42"/>
  <c r="C16" i="50"/>
  <c r="C24" i="50"/>
  <c r="C23" i="51"/>
  <c r="C22" i="37"/>
  <c r="B21" i="39"/>
  <c r="B20" i="42"/>
  <c r="B19" i="50"/>
  <c r="B18" i="51"/>
  <c r="C16" i="37"/>
  <c r="B23" i="37"/>
  <c r="C17" i="37"/>
  <c r="B16" i="39"/>
  <c r="B24" i="39"/>
  <c r="B23" i="42"/>
  <c r="B22" i="50"/>
  <c r="B21" i="51"/>
  <c r="B22" i="37"/>
  <c r="C20" i="39"/>
  <c r="C19" i="42"/>
  <c r="C18" i="50"/>
  <c r="C17" i="51"/>
  <c r="B16" i="37"/>
  <c r="C24" i="37"/>
  <c r="B23" i="39"/>
  <c r="B22" i="42"/>
  <c r="B21" i="50"/>
  <c r="B20" i="51"/>
  <c r="B17" i="37"/>
  <c r="C17" i="39"/>
  <c r="C16" i="42"/>
  <c r="C24" i="42"/>
  <c r="C23" i="50"/>
  <c r="C22" i="51"/>
  <c r="C22" i="39"/>
  <c r="C21" i="42"/>
  <c r="C20" i="50"/>
  <c r="C19" i="51"/>
  <c r="C18" i="37"/>
  <c r="B17" i="39"/>
  <c r="B16" i="42"/>
  <c r="B24" i="42"/>
  <c r="B23" i="50"/>
  <c r="B22" i="51"/>
  <c r="B19" i="37"/>
  <c r="C19" i="39"/>
  <c r="C18" i="42"/>
  <c r="C17" i="50"/>
  <c r="C16" i="51"/>
  <c r="C21" i="37"/>
  <c r="B19" i="42"/>
  <c r="B18" i="50"/>
  <c r="B18" i="37"/>
  <c r="C16" i="39"/>
  <c r="C23" i="42"/>
  <c r="C22" i="50"/>
  <c r="C21" i="51"/>
  <c r="B19" i="39"/>
  <c r="B18" i="42"/>
  <c r="B16" i="51"/>
  <c r="B24" i="51"/>
  <c r="C21" i="39"/>
  <c r="C20" i="42"/>
  <c r="C18" i="51"/>
  <c r="C23" i="39"/>
  <c r="C21" i="50"/>
  <c r="C20" i="51"/>
  <c r="C19" i="37"/>
  <c r="B18" i="39"/>
  <c r="B17" i="42"/>
  <c r="B16" i="50"/>
  <c r="B24" i="50"/>
  <c r="B23" i="51"/>
  <c r="B24" i="37"/>
  <c r="B20" i="39"/>
  <c r="B17" i="51"/>
  <c r="C24" i="39"/>
  <c r="C20" i="37"/>
  <c r="B17" i="50"/>
  <c r="B21" i="37"/>
  <c r="C19" i="50"/>
  <c r="C22" i="42"/>
  <c r="H6" i="35"/>
  <c r="C6" i="35"/>
  <c r="C5" i="35"/>
  <c r="H6" i="34"/>
  <c r="C6" i="34"/>
  <c r="C5" i="34"/>
  <c r="K18" i="45" l="1"/>
  <c r="K21" i="49"/>
  <c r="J24" i="50"/>
  <c r="J22" i="50"/>
  <c r="K21" i="50"/>
  <c r="J17" i="50"/>
  <c r="J16" i="50"/>
  <c r="J20" i="50"/>
  <c r="K18" i="50"/>
  <c r="K24" i="50"/>
  <c r="K23" i="50"/>
  <c r="J23" i="50"/>
  <c r="K19" i="50"/>
  <c r="K22" i="50"/>
  <c r="K17" i="50"/>
  <c r="K20" i="50"/>
  <c r="J21" i="50"/>
  <c r="J18" i="50"/>
  <c r="J19" i="50"/>
  <c r="B25" i="50"/>
  <c r="K19" i="44"/>
  <c r="K19" i="43"/>
  <c r="K22" i="43"/>
  <c r="K20" i="41"/>
  <c r="K23" i="45"/>
  <c r="K21" i="46"/>
  <c r="K18" i="47"/>
  <c r="K20" i="49"/>
  <c r="K17" i="43"/>
  <c r="K20" i="46"/>
  <c r="K22" i="41"/>
  <c r="K18" i="40"/>
  <c r="K24" i="46"/>
  <c r="K17" i="49"/>
  <c r="K24" i="48"/>
  <c r="K17" i="44"/>
  <c r="K19" i="40"/>
  <c r="K22" i="45"/>
  <c r="K24" i="43"/>
  <c r="K21" i="48"/>
  <c r="I25" i="44"/>
  <c r="I25" i="49"/>
  <c r="H25" i="43"/>
  <c r="J19" i="48"/>
  <c r="J23" i="44"/>
  <c r="J19" i="47"/>
  <c r="J24" i="49"/>
  <c r="J19" i="46"/>
  <c r="J24" i="48"/>
  <c r="J19" i="45"/>
  <c r="F25" i="49"/>
  <c r="K19" i="47"/>
  <c r="K18" i="48"/>
  <c r="K21" i="40"/>
  <c r="K22" i="49"/>
  <c r="K19" i="41"/>
  <c r="K23" i="43"/>
  <c r="K21" i="44"/>
  <c r="K18" i="46"/>
  <c r="K22" i="40"/>
  <c r="K19" i="49"/>
  <c r="K20" i="47"/>
  <c r="K21" i="45"/>
  <c r="K19" i="46"/>
  <c r="K24" i="45"/>
  <c r="K23" i="48"/>
  <c r="K21" i="47"/>
  <c r="K17" i="45"/>
  <c r="K18" i="41"/>
  <c r="K23" i="46"/>
  <c r="K22" i="44"/>
  <c r="K24" i="40"/>
  <c r="K22" i="47"/>
  <c r="K20" i="48"/>
  <c r="K23" i="40"/>
  <c r="K24" i="49"/>
  <c r="K17" i="47"/>
  <c r="K20" i="43"/>
  <c r="K21" i="41"/>
  <c r="K17" i="48"/>
  <c r="G25" i="39"/>
  <c r="J23" i="43"/>
  <c r="J18" i="40"/>
  <c r="K18" i="44"/>
  <c r="E25" i="37"/>
  <c r="K16" i="41"/>
  <c r="E25" i="41"/>
  <c r="F25" i="41"/>
  <c r="K24" i="47"/>
  <c r="K22" i="48"/>
  <c r="K23" i="44"/>
  <c r="E25" i="42"/>
  <c r="K19" i="48"/>
  <c r="D25" i="37"/>
  <c r="G25" i="47"/>
  <c r="G25" i="41"/>
  <c r="G25" i="37"/>
  <c r="H25" i="42"/>
  <c r="I25" i="37"/>
  <c r="J23" i="48"/>
  <c r="J18" i="45"/>
  <c r="J23" i="47"/>
  <c r="J18" i="44"/>
  <c r="J22" i="40"/>
  <c r="J23" i="46"/>
  <c r="J18" i="43"/>
  <c r="J19" i="49"/>
  <c r="J23" i="45"/>
  <c r="I25" i="43"/>
  <c r="B25" i="39"/>
  <c r="K21" i="43"/>
  <c r="E25" i="50"/>
  <c r="K18" i="43"/>
  <c r="E25" i="39"/>
  <c r="K20" i="40"/>
  <c r="G25" i="40"/>
  <c r="G25" i="46"/>
  <c r="F25" i="37"/>
  <c r="H25" i="49"/>
  <c r="H25" i="48"/>
  <c r="J24" i="47"/>
  <c r="J19" i="44"/>
  <c r="J23" i="40"/>
  <c r="J24" i="46"/>
  <c r="J19" i="43"/>
  <c r="J20" i="49"/>
  <c r="J24" i="45"/>
  <c r="J20" i="48"/>
  <c r="J24" i="44"/>
  <c r="F25" i="45"/>
  <c r="C25" i="37"/>
  <c r="K16" i="48"/>
  <c r="E25" i="48"/>
  <c r="K16" i="43"/>
  <c r="E25" i="43"/>
  <c r="K22" i="46"/>
  <c r="K16" i="44"/>
  <c r="E25" i="44"/>
  <c r="G25" i="49"/>
  <c r="G25" i="43"/>
  <c r="I25" i="40"/>
  <c r="I25" i="45"/>
  <c r="H25" i="39"/>
  <c r="I25" i="39"/>
  <c r="D25" i="51"/>
  <c r="J20" i="47"/>
  <c r="J24" i="43"/>
  <c r="J19" i="40"/>
  <c r="D25" i="50"/>
  <c r="J20" i="46"/>
  <c r="J16" i="49"/>
  <c r="D25" i="49"/>
  <c r="J20" i="45"/>
  <c r="J16" i="48"/>
  <c r="D25" i="48"/>
  <c r="J20" i="44"/>
  <c r="J24" i="40"/>
  <c r="F25" i="48"/>
  <c r="B25" i="51"/>
  <c r="B25" i="42"/>
  <c r="E25" i="47"/>
  <c r="K16" i="47"/>
  <c r="K17" i="40"/>
  <c r="K18" i="49"/>
  <c r="K20" i="45"/>
  <c r="K23" i="41"/>
  <c r="K16" i="40"/>
  <c r="E25" i="40"/>
  <c r="G25" i="45"/>
  <c r="H25" i="45"/>
  <c r="I25" i="51"/>
  <c r="I25" i="46"/>
  <c r="H25" i="44"/>
  <c r="J16" i="47"/>
  <c r="D25" i="47"/>
  <c r="J20" i="43"/>
  <c r="J21" i="49"/>
  <c r="J16" i="46"/>
  <c r="D25" i="46"/>
  <c r="J21" i="48"/>
  <c r="J16" i="45"/>
  <c r="D25" i="45"/>
  <c r="J21" i="47"/>
  <c r="J16" i="44"/>
  <c r="D25" i="44"/>
  <c r="J20" i="40"/>
  <c r="F25" i="47"/>
  <c r="F25" i="40"/>
  <c r="G25" i="44"/>
  <c r="K24" i="41"/>
  <c r="K16" i="49"/>
  <c r="E25" i="49"/>
  <c r="E25" i="51"/>
  <c r="G25" i="50"/>
  <c r="G25" i="42"/>
  <c r="H25" i="51"/>
  <c r="I25" i="41"/>
  <c r="I25" i="50"/>
  <c r="J21" i="46"/>
  <c r="J16" i="43"/>
  <c r="D25" i="43"/>
  <c r="J17" i="49"/>
  <c r="J21" i="45"/>
  <c r="D25" i="42"/>
  <c r="J17" i="48"/>
  <c r="J21" i="44"/>
  <c r="J16" i="41"/>
  <c r="D25" i="41"/>
  <c r="J17" i="47"/>
  <c r="J21" i="43"/>
  <c r="J16" i="40"/>
  <c r="D25" i="40"/>
  <c r="F25" i="43"/>
  <c r="F25" i="50"/>
  <c r="F25" i="44"/>
  <c r="F25" i="51"/>
  <c r="B25" i="37"/>
  <c r="J16" i="37"/>
  <c r="C25" i="51"/>
  <c r="K23" i="47"/>
  <c r="K16" i="45"/>
  <c r="E25" i="45"/>
  <c r="E25" i="46"/>
  <c r="K16" i="46"/>
  <c r="G25" i="51"/>
  <c r="H25" i="41"/>
  <c r="H25" i="46"/>
  <c r="H25" i="50"/>
  <c r="I25" i="42"/>
  <c r="H25" i="37"/>
  <c r="H25" i="40"/>
  <c r="J22" i="49"/>
  <c r="J17" i="46"/>
  <c r="D25" i="39"/>
  <c r="J22" i="48"/>
  <c r="J17" i="45"/>
  <c r="J22" i="47"/>
  <c r="J17" i="44"/>
  <c r="J21" i="40"/>
  <c r="J22" i="46"/>
  <c r="J17" i="43"/>
  <c r="F25" i="46"/>
  <c r="C25" i="39"/>
  <c r="K19" i="45"/>
  <c r="K17" i="46"/>
  <c r="K17" i="41"/>
  <c r="K24" i="44"/>
  <c r="G25" i="48"/>
  <c r="F25" i="39"/>
  <c r="I25" i="48"/>
  <c r="H25" i="47"/>
  <c r="I25" i="47"/>
  <c r="J18" i="49"/>
  <c r="J22" i="45"/>
  <c r="J18" i="48"/>
  <c r="J22" i="44"/>
  <c r="J18" i="47"/>
  <c r="J22" i="43"/>
  <c r="J17" i="40"/>
  <c r="J23" i="49"/>
  <c r="J18" i="46"/>
  <c r="F25" i="42"/>
  <c r="K23" i="49"/>
  <c r="J21" i="41"/>
  <c r="J19" i="42"/>
  <c r="J21" i="51"/>
  <c r="J19" i="41"/>
  <c r="J23" i="42"/>
  <c r="K22" i="39"/>
  <c r="K24" i="39"/>
  <c r="J17" i="39"/>
  <c r="J23" i="51"/>
  <c r="J16" i="39"/>
  <c r="J23" i="41"/>
  <c r="J22" i="37"/>
  <c r="K16" i="37"/>
  <c r="J23" i="39"/>
  <c r="J24" i="42"/>
  <c r="J22" i="51"/>
  <c r="J17" i="37"/>
  <c r="J17" i="42"/>
  <c r="J18" i="42"/>
  <c r="J20" i="41"/>
  <c r="J22" i="39"/>
  <c r="J20" i="51"/>
  <c r="J23" i="37"/>
  <c r="J21" i="37"/>
  <c r="J19" i="51"/>
  <c r="J24" i="37"/>
  <c r="J20" i="42"/>
  <c r="J22" i="41"/>
  <c r="J24" i="39"/>
  <c r="K21" i="42"/>
  <c r="K18" i="51"/>
  <c r="K23" i="39"/>
  <c r="K20" i="39"/>
  <c r="J17" i="51"/>
  <c r="J17" i="41"/>
  <c r="J19" i="37"/>
  <c r="J21" i="39"/>
  <c r="J18" i="37"/>
  <c r="J19" i="39"/>
  <c r="J20" i="37"/>
  <c r="J22" i="42"/>
  <c r="J24" i="51"/>
  <c r="J24" i="41"/>
  <c r="K17" i="37"/>
  <c r="K23" i="42"/>
  <c r="K24" i="51"/>
  <c r="K16" i="51"/>
  <c r="K19" i="37"/>
  <c r="K21" i="51"/>
  <c r="K19" i="39"/>
  <c r="K16" i="39"/>
  <c r="J16" i="42"/>
  <c r="K18" i="37"/>
  <c r="J18" i="39"/>
  <c r="J16" i="51"/>
  <c r="K22" i="42"/>
  <c r="K21" i="39"/>
  <c r="J21" i="42"/>
  <c r="K17" i="39"/>
  <c r="J20" i="39"/>
  <c r="K20" i="37"/>
  <c r="J18" i="51"/>
  <c r="J18" i="41"/>
  <c r="K19" i="51"/>
  <c r="K22" i="37"/>
  <c r="K24" i="37"/>
  <c r="K21" i="37"/>
  <c r="K18" i="42"/>
  <c r="K20" i="51"/>
  <c r="K17" i="42"/>
  <c r="K24" i="42"/>
  <c r="K23" i="37"/>
  <c r="K23" i="51"/>
  <c r="K18" i="39"/>
  <c r="K20" i="42"/>
  <c r="K22" i="51"/>
  <c r="K19" i="42"/>
  <c r="K17" i="51"/>
  <c r="H6" i="30"/>
  <c r="C6" i="30"/>
  <c r="C5" i="30"/>
  <c r="K25" i="46" l="1"/>
  <c r="E17" i="52" s="1"/>
  <c r="J25" i="47"/>
  <c r="D18" i="52" s="1"/>
  <c r="K25" i="48"/>
  <c r="E19" i="52" s="1"/>
  <c r="J25" i="51"/>
  <c r="D22" i="52" s="1"/>
  <c r="J25" i="42"/>
  <c r="D13" i="52" s="1"/>
  <c r="K25" i="49"/>
  <c r="E20" i="52" s="1"/>
  <c r="J25" i="48"/>
  <c r="D19" i="52" s="1"/>
  <c r="K25" i="40"/>
  <c r="E11" i="52" s="1"/>
  <c r="J25" i="49"/>
  <c r="D20" i="52" s="1"/>
  <c r="K25" i="37"/>
  <c r="E9" i="52" s="1"/>
  <c r="K25" i="39"/>
  <c r="E10" i="52" s="1"/>
  <c r="K25" i="41"/>
  <c r="E12" i="52" s="1"/>
  <c r="J25" i="39"/>
  <c r="D10" i="52" s="1"/>
  <c r="J25" i="40"/>
  <c r="D11" i="52" s="1"/>
  <c r="J25" i="41"/>
  <c r="D12" i="52" s="1"/>
  <c r="J25" i="45"/>
  <c r="D16" i="52" s="1"/>
  <c r="K25" i="44"/>
  <c r="E15" i="52" s="1"/>
  <c r="J25" i="46"/>
  <c r="D17" i="52" s="1"/>
  <c r="J25" i="37"/>
  <c r="D9" i="52" s="1"/>
  <c r="K25" i="43"/>
  <c r="E14" i="52" s="1"/>
  <c r="J25" i="50"/>
  <c r="D21" i="52" s="1"/>
  <c r="K25" i="51"/>
  <c r="E22" i="52" s="1"/>
  <c r="J25" i="44"/>
  <c r="D15" i="52" s="1"/>
  <c r="J25" i="43"/>
  <c r="D14" i="52" s="1"/>
  <c r="K25" i="47"/>
  <c r="E18" i="52" s="1"/>
  <c r="K25" i="45"/>
  <c r="E16" i="52" s="1"/>
  <c r="D4" i="36"/>
  <c r="C25" i="50" l="1"/>
  <c r="C25" i="42" l="1"/>
  <c r="K16" i="42"/>
  <c r="K25" i="42" s="1"/>
  <c r="E13" i="52" s="1"/>
  <c r="K16" i="50"/>
  <c r="K25" i="50" s="1"/>
  <c r="E21" i="52" s="1"/>
</calcChain>
</file>

<file path=xl/sharedStrings.xml><?xml version="1.0" encoding="utf-8"?>
<sst xmlns="http://schemas.openxmlformats.org/spreadsheetml/2006/main" count="522" uniqueCount="90">
  <si>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</si>
  <si>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</si>
  <si>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</si>
  <si>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Obserwator</t>
  </si>
  <si>
    <t>Kod kwadratu</t>
  </si>
  <si>
    <t>bielik</t>
  </si>
  <si>
    <t>błotniak łąkowy</t>
  </si>
  <si>
    <t>błotniak stawowy</t>
  </si>
  <si>
    <t>bocian czarny</t>
  </si>
  <si>
    <t>jastrząb</t>
  </si>
  <si>
    <t>kania czarna</t>
  </si>
  <si>
    <t>kania ruda</t>
  </si>
  <si>
    <t>kobuz</t>
  </si>
  <si>
    <t>krogulec</t>
  </si>
  <si>
    <t>kruk</t>
  </si>
  <si>
    <t>myszołów</t>
  </si>
  <si>
    <t>orlik krzykliwy</t>
  </si>
  <si>
    <t>pustułka</t>
  </si>
  <si>
    <t>trzmielojad</t>
  </si>
  <si>
    <t xml:space="preserve">Postępuj zgodnie z poniższą instrukcją, by uniknąć kłopotów na etapie importu. </t>
  </si>
  <si>
    <t>ŹRÓDŁA LISTY ROZWIJANEJ</t>
  </si>
  <si>
    <t>Inni obserwatorzy</t>
  </si>
  <si>
    <t>Instrukcja wypełniania</t>
  </si>
  <si>
    <t>Gatunek</t>
  </si>
  <si>
    <t>Kontrola pierwsza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</si>
  <si>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</si>
  <si>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</si>
  <si>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</si>
  <si>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Dane kontroli</t>
  </si>
  <si>
    <t>Nr punktu</t>
  </si>
  <si>
    <t>Punkt</t>
  </si>
  <si>
    <t>E-mail</t>
  </si>
  <si>
    <t>Telefon</t>
  </si>
  <si>
    <t>Sfinansowano ze środków Narodowego Funduszu Ochrony Środowiska i Gospodarki Wodnej</t>
  </si>
  <si>
    <t>Kontrola druga</t>
  </si>
  <si>
    <t>Kontrola trzecia</t>
  </si>
  <si>
    <t>Brak kontroli</t>
  </si>
  <si>
    <t>Kontrola nie odbyła się</t>
  </si>
  <si>
    <t>Start [hh:mm]</t>
  </si>
  <si>
    <t>Stop [hh:mm]</t>
  </si>
  <si>
    <t>Stanowisko</t>
  </si>
  <si>
    <t xml:space="preserve">Brak kontroli </t>
  </si>
  <si>
    <t>X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</si>
  <si>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</si>
  <si>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</si>
  <si>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</si>
  <si>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Liczba rewirów</t>
  </si>
  <si>
    <t>Liczba osobników</t>
  </si>
  <si>
    <t>Kontrola czwarta</t>
  </si>
  <si>
    <t>Data [dd.mm.rrrr]</t>
  </si>
  <si>
    <t>gatunek</t>
  </si>
  <si>
    <t>Kontrola 1</t>
  </si>
  <si>
    <t>punkt</t>
  </si>
  <si>
    <t>liczba rewirów</t>
  </si>
  <si>
    <t>liczba osobników</t>
  </si>
  <si>
    <t>Kontrola 2</t>
  </si>
  <si>
    <t>Kontrola 3</t>
  </si>
  <si>
    <t>Kontrola 4</t>
  </si>
  <si>
    <t>Suma w kwadracie</t>
  </si>
  <si>
    <t>Rok</t>
  </si>
  <si>
    <t>Monitoring Ptaków Drapieżnych</t>
  </si>
  <si>
    <t>osobniki</t>
  </si>
  <si>
    <t>rewiry</t>
  </si>
  <si>
    <t>KONTROLA 1</t>
  </si>
  <si>
    <t>KONTROLA 2</t>
  </si>
  <si>
    <t>KONTROLA 3</t>
  </si>
  <si>
    <t>KONTROLA 4</t>
  </si>
  <si>
    <t>MAKSIMUM</t>
  </si>
  <si>
    <t>nr punktu</t>
  </si>
  <si>
    <t>Zbiorczy formularz liczenia myszołowa</t>
  </si>
  <si>
    <t>Zbiorczy formularz liczenia jastrzębia</t>
  </si>
  <si>
    <t>Zbiorczy formularz liczenia krogulca</t>
  </si>
  <si>
    <t>Zbiorczy formularz liczenia trzmielojada</t>
  </si>
  <si>
    <t>Zbiorczy formularz liczenia bielika</t>
  </si>
  <si>
    <t>Zbiorczy formularz liczenia orlika krzykliwego</t>
  </si>
  <si>
    <t>Zbiorczy formularz liczenia błotniaka stawowego</t>
  </si>
  <si>
    <t>Zbiorczy formularz liczenia błotniaka łąkowego</t>
  </si>
  <si>
    <t>Zbiorczy formularz liczenia kani czarnej</t>
  </si>
  <si>
    <t>Zbiorczy formularz liczenia kani rudej</t>
  </si>
  <si>
    <t>Zbiorczy formularz liczenia kobuza</t>
  </si>
  <si>
    <t>Zbiorczy formularz liczenia pustułki</t>
  </si>
  <si>
    <t>Zbiorczy formularz liczenia kruka</t>
  </si>
  <si>
    <t>Zbiorczy formularz liczenia bociana czarnego</t>
  </si>
  <si>
    <t>Wypełniaj tylko białe pola w arkuszach KONTROLA1, KONTROLA2, KONTROLA3 i KONTROLA4.</t>
  </si>
  <si>
    <t>Imię i nazwisko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</si>
  <si>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kontroli </t>
    </r>
    <r>
      <rPr>
        <sz val="8"/>
        <rFont val="Verdana"/>
        <family val="2"/>
        <charset val="238"/>
      </rPr>
      <t xml:space="preserve">(1/2/3/4), </t>
    </r>
    <r>
      <rPr>
        <sz val="8"/>
        <color theme="1"/>
        <rFont val="Verdana"/>
        <family val="2"/>
        <charset val="238"/>
      </rPr>
      <t>wybierz "X" w arkuszu poświęconym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</si>
  <si>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Wyniki kontroli</t>
  </si>
  <si>
    <t>kontrola 1</t>
  </si>
  <si>
    <t>Zbiorczy formularz liczenia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</si>
  <si>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"MPD_DS01_2020.xlsx"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</si>
</sst>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Verdana"/>
      <family val="2"/>
      <charset val="238"/>
    </font>
    <font>
      <b/>
      <sz val="11"/>
      <color indexed="23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Verdana"/>
      <family val="2"/>
      <charset val="238"/>
    </font>
    <font>
      <b/>
      <sz val="12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4" fillId="0" borderId="0"/>
    <xf numFmtId="0" fontId="5" fillId="0" borderId="0"/>
    <xf numFmtId="0" fontId="12" fillId="2" borderId="1" applyProtection="0"/>
    <xf numFmtId="0" fontId="3" fillId="0" borderId="0"/>
    <xf numFmtId="0" fontId="25" fillId="0" borderId="2" applyProtection="0">
      <alignment horizontal="center" vertical="center" wrapText="1"/>
    </xf>
    <xf numFmtId="0" fontId="7" fillId="0" borderId="0"/>
    <xf numFmtId="0" fontId="2" fillId="0" borderId="0"/>
    <xf numFmtId="0" fontId="17" fillId="0" borderId="0"/>
    <xf numFmtId="0" fontId="1" fillId="0" borderId="0"/>
    <xf numFmtId="0" fontId="28" fillId="0" borderId="0">
      <alignment horizontal="right" vertical="center" wrapText="1"/>
    </xf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8" borderId="0" applyNumberFormat="0" applyBorder="0" applyAlignment="0" applyProtection="0"/>
    <xf numFmtId="0" fontId="31" fillId="16" borderId="6" applyNumberFormat="0" applyAlignment="0" applyProtection="0"/>
    <xf numFmtId="0" fontId="32" fillId="29" borderId="7" applyNumberFormat="0" applyAlignment="0" applyProtection="0"/>
    <xf numFmtId="0" fontId="33" fillId="13" borderId="0" applyNumberFormat="0" applyBorder="0" applyAlignment="0" applyProtection="0"/>
    <xf numFmtId="0" fontId="34" fillId="0" borderId="8" applyNumberFormat="0" applyFill="0" applyAlignment="0" applyProtection="0"/>
    <xf numFmtId="0" fontId="35" fillId="30" borderId="9" applyNumberFormat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9" fillId="31" borderId="0" applyNumberFormat="0" applyBorder="0" applyAlignment="0" applyProtection="0"/>
    <xf numFmtId="0" fontId="40" fillId="29" borderId="6" applyNumberFormat="0" applyAlignment="0" applyProtection="0"/>
    <xf numFmtId="9" fontId="29" fillId="0" borderId="0" applyFont="0" applyFill="0" applyBorder="0" applyAlignment="0" applyProtection="0"/>
    <xf numFmtId="0" fontId="41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08">
    <xf numFmtId="0" fontId="0" fillId="0" borderId="0" xfId="0"/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8" fillId="4" borderId="0" xfId="2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7" fillId="5" borderId="0" xfId="0" applyFont="1" applyFill="1" applyAlignment="1">
      <alignment horizontal="center" vertical="center"/>
    </xf>
    <xf numFmtId="0" fontId="8" fillId="6" borderId="0" xfId="2" applyFont="1" applyFill="1" applyBorder="1"/>
    <xf numFmtId="0" fontId="10" fillId="6" borderId="0" xfId="2" applyFont="1" applyFill="1" applyBorder="1"/>
    <xf numFmtId="0" fontId="10" fillId="8" borderId="2" xfId="2" applyFont="1" applyFill="1" applyBorder="1" applyAlignment="1">
      <alignment horizontal="center" vertical="center" wrapText="1"/>
    </xf>
    <xf numFmtId="0" fontId="10" fillId="9" borderId="2" xfId="2" applyFont="1" applyFill="1" applyBorder="1" applyAlignment="1">
      <alignment horizontal="center" vertical="center"/>
    </xf>
    <xf numFmtId="0" fontId="25" fillId="0" borderId="2" xfId="5">
      <alignment horizontal="center" vertical="center" wrapText="1"/>
    </xf>
    <xf numFmtId="0" fontId="25" fillId="0" borderId="2" xfId="5">
      <alignment horizontal="center" vertical="center" wrapText="1"/>
    </xf>
    <xf numFmtId="0" fontId="10" fillId="8" borderId="2" xfId="2" applyFont="1" applyFill="1" applyBorder="1" applyAlignment="1">
      <alignment horizontal="center" vertical="center" wrapText="1"/>
    </xf>
    <xf numFmtId="0" fontId="1" fillId="0" borderId="0" xfId="9"/>
    <xf numFmtId="0" fontId="22" fillId="7" borderId="0" xfId="10" applyFont="1" applyFill="1" applyAlignment="1">
      <alignment vertical="center" wrapText="1"/>
    </xf>
    <xf numFmtId="0" fontId="22" fillId="0" borderId="0" xfId="9" applyFont="1" applyAlignment="1">
      <alignment horizontal="right" vertical="center"/>
    </xf>
    <xf numFmtId="0" fontId="23" fillId="0" borderId="0" xfId="9" applyFont="1"/>
    <xf numFmtId="0" fontId="20" fillId="0" borderId="0" xfId="9" applyFont="1" applyAlignment="1">
      <alignment horizontal="justify" vertical="center" wrapText="1"/>
    </xf>
    <xf numFmtId="0" fontId="1" fillId="0" borderId="0" xfId="9" applyAlignment="1">
      <alignment horizontal="justify" vertical="center"/>
    </xf>
    <xf numFmtId="0" fontId="26" fillId="0" borderId="0" xfId="9" applyFont="1"/>
    <xf numFmtId="0" fontId="25" fillId="0" borderId="2" xfId="5">
      <alignment horizontal="center" vertical="center" wrapText="1"/>
    </xf>
    <xf numFmtId="0" fontId="25" fillId="0" borderId="2" xfId="5">
      <alignment horizontal="center" vertical="center" wrapText="1"/>
    </xf>
    <xf numFmtId="0" fontId="26" fillId="7" borderId="0" xfId="0" applyFont="1" applyFill="1" applyAlignment="1"/>
    <xf numFmtId="0" fontId="0" fillId="0" borderId="0" xfId="0" applyBorder="1" applyAlignment="1">
      <alignment horizontal="center" vertical="center"/>
    </xf>
    <xf numFmtId="0" fontId="10" fillId="32" borderId="0" xfId="2" applyFont="1" applyFill="1" applyBorder="1" applyAlignment="1">
      <alignment horizontal="right" vertical="center" wrapText="1"/>
    </xf>
    <xf numFmtId="0" fontId="7" fillId="0" borderId="14" xfId="0" applyFont="1" applyBorder="1"/>
    <xf numFmtId="0" fontId="0" fillId="0" borderId="14" xfId="0" applyBorder="1"/>
    <xf numFmtId="0" fontId="0" fillId="33" borderId="14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11" fillId="0" borderId="14" xfId="0" applyFont="1" applyBorder="1" applyAlignment="1">
      <alignment horizontal="left" vertical="center"/>
    </xf>
    <xf numFmtId="0" fontId="47" fillId="0" borderId="0" xfId="0" applyFont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/>
    </xf>
    <xf numFmtId="0" fontId="13" fillId="34" borderId="1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47" fillId="10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8" fillId="6" borderId="0" xfId="2" applyFont="1" applyFill="1" applyBorder="1" applyAlignment="1"/>
    <xf numFmtId="0" fontId="13" fillId="0" borderId="14" xfId="0" applyFont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20" fontId="25" fillId="0" borderId="2" xfId="5" applyNumberFormat="1">
      <alignment horizontal="center" vertical="center" wrapText="1"/>
    </xf>
    <xf numFmtId="0" fontId="21" fillId="0" borderId="0" xfId="9" applyFont="1" applyAlignment="1">
      <alignment horizontal="justify" vertical="center"/>
    </xf>
    <xf numFmtId="0" fontId="24" fillId="0" borderId="0" xfId="9" applyFont="1" applyAlignment="1">
      <alignment horizontal="right"/>
    </xf>
    <xf numFmtId="0" fontId="14" fillId="0" borderId="0" xfId="9" applyFont="1" applyAlignment="1">
      <alignment horizontal="justify" vertical="center" wrapText="1"/>
    </xf>
    <xf numFmtId="0" fontId="11" fillId="0" borderId="0" xfId="9" applyFont="1" applyAlignment="1">
      <alignment horizontal="justify" vertical="center" wrapText="1"/>
    </xf>
    <xf numFmtId="0" fontId="14" fillId="0" borderId="0" xfId="9" applyFont="1" applyAlignment="1">
      <alignment horizontal="justify" vertical="center"/>
    </xf>
    <xf numFmtId="0" fontId="14" fillId="0" borderId="0" xfId="8" applyFont="1" applyAlignment="1">
      <alignment horizontal="justify" vertical="center" wrapText="1"/>
    </xf>
    <xf numFmtId="0" fontId="10" fillId="0" borderId="0" xfId="9" applyFont="1" applyAlignment="1">
      <alignment horizontal="justify" vertical="center" wrapText="1"/>
    </xf>
    <xf numFmtId="0" fontId="21" fillId="0" borderId="0" xfId="9" applyFont="1" applyAlignment="1">
      <alignment horizontal="justify" vertical="center" wrapText="1"/>
    </xf>
    <xf numFmtId="0" fontId="25" fillId="0" borderId="2" xfId="5" applyAlignment="1" applyProtection="1">
      <alignment horizontal="center" vertical="center" wrapText="1"/>
    </xf>
    <xf numFmtId="0" fontId="25" fillId="0" borderId="2" xfId="5" applyAlignment="1">
      <alignment horizontal="center" vertical="center" wrapText="1"/>
    </xf>
    <xf numFmtId="0" fontId="25" fillId="0" borderId="2" xfId="5" applyAlignment="1" applyProtection="1">
      <alignment horizontal="center" vertical="center" wrapText="1"/>
      <protection locked="0"/>
    </xf>
    <xf numFmtId="0" fontId="10" fillId="9" borderId="4" xfId="2" applyFont="1" applyFill="1" applyBorder="1" applyAlignment="1">
      <alignment horizontal="right" vertical="center" wrapText="1"/>
    </xf>
    <xf numFmtId="0" fontId="10" fillId="9" borderId="5" xfId="2" applyFont="1" applyFill="1" applyBorder="1" applyAlignment="1">
      <alignment horizontal="right" vertical="center" wrapText="1"/>
    </xf>
    <xf numFmtId="14" fontId="6" fillId="6" borderId="3" xfId="2" applyNumberFormat="1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10" fillId="9" borderId="4" xfId="2" applyFont="1" applyFill="1" applyBorder="1" applyAlignment="1">
      <alignment horizontal="right" vertical="center"/>
    </xf>
    <xf numFmtId="0" fontId="10" fillId="9" borderId="5" xfId="2" applyFont="1" applyFill="1" applyBorder="1" applyAlignment="1">
      <alignment horizontal="right" vertical="center"/>
    </xf>
    <xf numFmtId="0" fontId="10" fillId="8" borderId="2" xfId="2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10" fillId="8" borderId="2" xfId="2" applyFont="1" applyFill="1" applyBorder="1" applyAlignment="1">
      <alignment horizontal="right" vertical="center"/>
    </xf>
    <xf numFmtId="0" fontId="25" fillId="0" borderId="2" xfId="5" applyFont="1" applyBorder="1" applyAlignment="1" applyProtection="1">
      <alignment horizontal="center" vertical="center" wrapText="1"/>
      <protection locked="0"/>
    </xf>
    <xf numFmtId="0" fontId="46" fillId="0" borderId="2" xfId="52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right" vertical="center" wrapText="1"/>
    </xf>
    <xf numFmtId="0" fontId="10" fillId="8" borderId="5" xfId="2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/>
    </xf>
    <xf numFmtId="0" fontId="25" fillId="10" borderId="2" xfId="5" applyFont="1" applyFill="1" applyBorder="1" applyAlignment="1" applyProtection="1">
      <alignment horizontal="center" vertical="center" wrapText="1"/>
      <protection locked="0"/>
    </xf>
    <xf numFmtId="0" fontId="25" fillId="10" borderId="2" xfId="5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25" fillId="0" borderId="15" xfId="5" applyBorder="1" applyAlignment="1" applyProtection="1">
      <alignment horizontal="center" vertical="center" wrapText="1"/>
    </xf>
    <xf numFmtId="0" fontId="25" fillId="0" borderId="16" xfId="5" applyBorder="1" applyAlignment="1" applyProtection="1">
      <alignment horizontal="center" vertical="center" wrapText="1"/>
    </xf>
    <xf numFmtId="0" fontId="25" fillId="0" borderId="17" xfId="5" applyBorder="1" applyAlignment="1" applyProtection="1">
      <alignment horizontal="center" vertical="center" wrapText="1"/>
    </xf>
    <xf numFmtId="0" fontId="25" fillId="0" borderId="15" xfId="5" applyBorder="1" applyAlignment="1">
      <alignment horizontal="center" vertical="center" wrapText="1"/>
    </xf>
    <xf numFmtId="0" fontId="25" fillId="0" borderId="17" xfId="5" applyBorder="1" applyAlignment="1">
      <alignment horizontal="center" vertical="center" wrapText="1"/>
    </xf>
    <xf numFmtId="0" fontId="25" fillId="0" borderId="16" xfId="5" applyBorder="1" applyAlignment="1">
      <alignment horizontal="center" vertical="center" wrapText="1"/>
    </xf>
    <xf numFmtId="0" fontId="25" fillId="0" borderId="15" xfId="5" applyBorder="1" applyAlignment="1" applyProtection="1">
      <alignment horizontal="center" vertical="center" wrapText="1"/>
      <protection locked="0"/>
    </xf>
    <xf numFmtId="0" fontId="25" fillId="0" borderId="16" xfId="5" applyBorder="1" applyAlignment="1" applyProtection="1">
      <alignment horizontal="center" vertical="center" wrapText="1"/>
      <protection locked="0"/>
    </xf>
    <xf numFmtId="0" fontId="25" fillId="0" borderId="17" xfId="5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10" borderId="14" xfId="0" applyFont="1" applyFill="1" applyBorder="1" applyAlignment="1">
      <alignment horizontal="right" vertical="center"/>
    </xf>
    <xf numFmtId="0" fontId="11" fillId="10" borderId="14" xfId="0" applyFont="1" applyFill="1" applyBorder="1" applyAlignment="1">
      <alignment horizontal="right" vertical="center" wrapText="1"/>
    </xf>
    <xf numFmtId="0" fontId="7" fillId="10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5" fillId="0" borderId="15" xfId="5" applyFont="1" applyBorder="1" applyAlignment="1" applyProtection="1">
      <alignment horizontal="center" vertical="center" wrapText="1"/>
      <protection locked="0"/>
    </xf>
    <xf numFmtId="0" fontId="25" fillId="0" borderId="16" xfId="5" applyFont="1" applyBorder="1" applyAlignment="1" applyProtection="1">
      <alignment horizontal="center" vertical="center" wrapText="1"/>
      <protection locked="0"/>
    </xf>
    <xf numFmtId="0" fontId="25" fillId="0" borderId="17" xfId="5" applyFont="1" applyBorder="1" applyAlignment="1" applyProtection="1">
      <alignment horizontal="center" vertical="center" wrapText="1"/>
      <protection locked="0"/>
    </xf>
  </cellXfs>
  <cellStyles count="53">
    <cellStyle name="20% - akcent 1 2" xfId="11"/>
    <cellStyle name="20% - akcent 2 2" xfId="12"/>
    <cellStyle name="20% - akcent 3 2" xfId="13"/>
    <cellStyle name="20% - akcent 4 2" xfId="14"/>
    <cellStyle name="20% - akcent 5 2" xfId="15"/>
    <cellStyle name="20% - akcent 6 2" xfId="16"/>
    <cellStyle name="40% - akcent 1 2" xfId="17"/>
    <cellStyle name="40% - akcent 2 2" xfId="18"/>
    <cellStyle name="40% - akcent 3 2" xfId="19"/>
    <cellStyle name="40% - akcent 4 2" xfId="20"/>
    <cellStyle name="40% - akcent 5 2" xfId="21"/>
    <cellStyle name="40% - akcent 6 2" xfId="22"/>
    <cellStyle name="60% - akcent 1 2" xfId="23"/>
    <cellStyle name="60% - akcent 2 2" xfId="24"/>
    <cellStyle name="60% - akcent 3 2" xfId="25"/>
    <cellStyle name="60% - akcent 4 2" xfId="26"/>
    <cellStyle name="60% - akcent 5 2" xfId="27"/>
    <cellStyle name="60% - akcent 6 2" xfId="28"/>
    <cellStyle name="Akcent 1 2" xfId="29"/>
    <cellStyle name="Akcent 2 2" xfId="30"/>
    <cellStyle name="Akcent 3 2" xfId="31"/>
    <cellStyle name="Akcent 4 2" xfId="32"/>
    <cellStyle name="Akcent 5 2" xfId="33"/>
    <cellStyle name="Akcent 6 2" xfId="34"/>
    <cellStyle name="Dane wejściowe 2" xfId="35"/>
    <cellStyle name="Dane wyjściowe 2" xfId="36"/>
    <cellStyle name="Dobre 2" xfId="37"/>
    <cellStyle name="Hiperłącze" xfId="52" builtinId="8"/>
    <cellStyle name="Komórka połączona 2" xfId="38"/>
    <cellStyle name="Komórka zaznaczona 2" xfId="39"/>
    <cellStyle name="Nagłówek 1 2" xfId="40"/>
    <cellStyle name="Nagłówek 2 2" xfId="41"/>
    <cellStyle name="Nagłówek 3 2" xfId="42"/>
    <cellStyle name="Nagłówek 4 2" xfId="43"/>
    <cellStyle name="Neutralne 2" xfId="44"/>
    <cellStyle name="Normalny" xfId="0" builtinId="0"/>
    <cellStyle name="Normalny 2" xfId="1"/>
    <cellStyle name="Normalny 2 2" xfId="8"/>
    <cellStyle name="Normalny 3" xfId="2"/>
    <cellStyle name="Normalny 3 2" xfId="6"/>
    <cellStyle name="Normalny 4" xfId="4"/>
    <cellStyle name="Normalny 5" xfId="7"/>
    <cellStyle name="Normalny 6" xfId="9"/>
    <cellStyle name="Obliczenia 2" xfId="45"/>
    <cellStyle name="Procentowy 2" xfId="46"/>
    <cellStyle name="Styl 1" xfId="5"/>
    <cellStyle name="Styl 1 2" xfId="10"/>
    <cellStyle name="Suma 2" xfId="47"/>
    <cellStyle name="Tekst objaśnienia 2" xfId="48"/>
    <cellStyle name="Tekst ostrzeżenia 2" xfId="49"/>
    <cellStyle name="Tytuł 2" xfId="50"/>
    <cellStyle name="Uwaga 2" xfId="3"/>
    <cellStyle name="Złe 2" xfId="5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7933C"/>
      <rgbColor rgb="00800080"/>
      <rgbColor rgb="00008080"/>
      <rgbColor rgb="00C0C0C0"/>
      <rgbColor rgb="00808080"/>
      <rgbColor rgb="009999FF"/>
      <rgbColor rgb="00993366"/>
      <rgbColor rgb="00FFFFCC"/>
      <rgbColor rgb="00F2F2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3D69B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B4FE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609600</xdr:colOff>
      <xdr:row>3</xdr:row>
      <xdr:rowOff>173887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234F51F4-1AE5-4602-A914-A15A3C90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9050"/>
          <a:ext cx="552450" cy="735862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0</xdr:row>
      <xdr:rowOff>28575</xdr:rowOff>
    </xdr:from>
    <xdr:to>
      <xdr:col>2</xdr:col>
      <xdr:colOff>478155</xdr:colOff>
      <xdr:row>3</xdr:row>
      <xdr:rowOff>152561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718E803E-84F2-4B27-98E0-A591ECF93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" y="28575"/>
          <a:ext cx="668655" cy="70501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63920</xdr:rowOff>
    </xdr:from>
    <xdr:to>
      <xdr:col>0</xdr:col>
      <xdr:colOff>762000</xdr:colOff>
      <xdr:row>3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63920"/>
          <a:ext cx="647700" cy="6314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0</xdr:row>
      <xdr:rowOff>0</xdr:rowOff>
    </xdr:from>
    <xdr:to>
      <xdr:col>1</xdr:col>
      <xdr:colOff>592455</xdr:colOff>
      <xdr:row>4</xdr:row>
      <xdr:rowOff>23392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" y="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0</xdr:rowOff>
    </xdr:from>
    <xdr:to>
      <xdr:col>2</xdr:col>
      <xdr:colOff>608648</xdr:colOff>
      <xdr:row>3</xdr:row>
      <xdr:rowOff>154466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825" y="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54700</xdr:colOff>
      <xdr:row>3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0"/>
          <a:ext cx="692875" cy="638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0</xdr:row>
      <xdr:rowOff>0</xdr:rowOff>
    </xdr:from>
    <xdr:to>
      <xdr:col>2</xdr:col>
      <xdr:colOff>264795</xdr:colOff>
      <xdr:row>4</xdr:row>
      <xdr:rowOff>23392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" y="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272415</xdr:colOff>
      <xdr:row>0</xdr:row>
      <xdr:rowOff>24765</xdr:rowOff>
    </xdr:from>
    <xdr:to>
      <xdr:col>3</xdr:col>
      <xdr:colOff>119063</xdr:colOff>
      <xdr:row>4</xdr:row>
      <xdr:rowOff>17306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5890" y="24765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76201</xdr:rowOff>
    </xdr:from>
    <xdr:to>
      <xdr:col>1</xdr:col>
      <xdr:colOff>78355</xdr:colOff>
      <xdr:row>3</xdr:row>
      <xdr:rowOff>152401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76201"/>
          <a:ext cx="649855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</xdr:colOff>
      <xdr:row>0</xdr:row>
      <xdr:rowOff>60960</xdr:rowOff>
    </xdr:from>
    <xdr:to>
      <xdr:col>2</xdr:col>
      <xdr:colOff>348615</xdr:colOff>
      <xdr:row>4</xdr:row>
      <xdr:rowOff>84352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" y="6096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356235</xdr:colOff>
      <xdr:row>0</xdr:row>
      <xdr:rowOff>62865</xdr:rowOff>
    </xdr:from>
    <xdr:to>
      <xdr:col>3</xdr:col>
      <xdr:colOff>174308</xdr:colOff>
      <xdr:row>4</xdr:row>
      <xdr:rowOff>55406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085" y="62865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95251</xdr:rowOff>
    </xdr:from>
    <xdr:to>
      <xdr:col>1</xdr:col>
      <xdr:colOff>68830</xdr:colOff>
      <xdr:row>4</xdr:row>
      <xdr:rowOff>9526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95251"/>
          <a:ext cx="649855" cy="609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0</xdr:row>
      <xdr:rowOff>53340</xdr:rowOff>
    </xdr:from>
    <xdr:to>
      <xdr:col>2</xdr:col>
      <xdr:colOff>312420</xdr:colOff>
      <xdr:row>4</xdr:row>
      <xdr:rowOff>76732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" y="5334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339090</xdr:colOff>
      <xdr:row>0</xdr:row>
      <xdr:rowOff>36195</xdr:rowOff>
    </xdr:from>
    <xdr:to>
      <xdr:col>3</xdr:col>
      <xdr:colOff>119063</xdr:colOff>
      <xdr:row>4</xdr:row>
      <xdr:rowOff>28736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4465" y="36195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89517</xdr:rowOff>
    </xdr:from>
    <xdr:to>
      <xdr:col>1</xdr:col>
      <xdr:colOff>0</xdr:colOff>
      <xdr:row>4</xdr:row>
      <xdr:rowOff>28576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89517"/>
          <a:ext cx="676275" cy="6343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</xdr:colOff>
      <xdr:row>0</xdr:row>
      <xdr:rowOff>53340</xdr:rowOff>
    </xdr:from>
    <xdr:to>
      <xdr:col>2</xdr:col>
      <xdr:colOff>348615</xdr:colOff>
      <xdr:row>4</xdr:row>
      <xdr:rowOff>76732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" y="5334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384810</xdr:colOff>
      <xdr:row>0</xdr:row>
      <xdr:rowOff>45720</xdr:rowOff>
    </xdr:from>
    <xdr:to>
      <xdr:col>3</xdr:col>
      <xdr:colOff>298133</xdr:colOff>
      <xdr:row>4</xdr:row>
      <xdr:rowOff>38261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0185" y="4572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1</xdr:col>
      <xdr:colOff>87880</xdr:colOff>
      <xdr:row>3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66676"/>
          <a:ext cx="649855" cy="6096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</xdr:colOff>
      <xdr:row>0</xdr:row>
      <xdr:rowOff>68580</xdr:rowOff>
    </xdr:from>
    <xdr:to>
      <xdr:col>2</xdr:col>
      <xdr:colOff>236220</xdr:colOff>
      <xdr:row>4</xdr:row>
      <xdr:rowOff>91972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" y="6858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</xdr:colOff>
      <xdr:row>0</xdr:row>
      <xdr:rowOff>60960</xdr:rowOff>
    </xdr:from>
    <xdr:to>
      <xdr:col>3</xdr:col>
      <xdr:colOff>119063</xdr:colOff>
      <xdr:row>4</xdr:row>
      <xdr:rowOff>53501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530" y="60960"/>
          <a:ext cx="690563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85725</xdr:rowOff>
    </xdr:from>
    <xdr:to>
      <xdr:col>1</xdr:col>
      <xdr:colOff>208429</xdr:colOff>
      <xdr:row>4</xdr:row>
      <xdr:rowOff>42434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85725"/>
          <a:ext cx="703729" cy="6520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60960</xdr:rowOff>
    </xdr:from>
    <xdr:to>
      <xdr:col>2</xdr:col>
      <xdr:colOff>259080</xdr:colOff>
      <xdr:row>4</xdr:row>
      <xdr:rowOff>84352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" y="6096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0</xdr:row>
      <xdr:rowOff>53340</xdr:rowOff>
    </xdr:from>
    <xdr:to>
      <xdr:col>3</xdr:col>
      <xdr:colOff>132398</xdr:colOff>
      <xdr:row>4</xdr:row>
      <xdr:rowOff>45881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" y="5334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104775</xdr:rowOff>
    </xdr:from>
    <xdr:to>
      <xdr:col>1</xdr:col>
      <xdr:colOff>68201</xdr:colOff>
      <xdr:row>4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04775"/>
          <a:ext cx="639701" cy="6000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</xdr:colOff>
      <xdr:row>0</xdr:row>
      <xdr:rowOff>53340</xdr:rowOff>
    </xdr:from>
    <xdr:to>
      <xdr:col>2</xdr:col>
      <xdr:colOff>268605</xdr:colOff>
      <xdr:row>4</xdr:row>
      <xdr:rowOff>76732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" y="5334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36195</xdr:rowOff>
    </xdr:from>
    <xdr:to>
      <xdr:col>3</xdr:col>
      <xdr:colOff>170498</xdr:colOff>
      <xdr:row>4</xdr:row>
      <xdr:rowOff>28736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36195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106207</xdr:rowOff>
    </xdr:from>
    <xdr:to>
      <xdr:col>1</xdr:col>
      <xdr:colOff>85725</xdr:colOff>
      <xdr:row>4</xdr:row>
      <xdr:rowOff>9526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06207"/>
          <a:ext cx="638175" cy="59864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0</xdr:row>
      <xdr:rowOff>53340</xdr:rowOff>
    </xdr:from>
    <xdr:to>
      <xdr:col>2</xdr:col>
      <xdr:colOff>43815</xdr:colOff>
      <xdr:row>4</xdr:row>
      <xdr:rowOff>76732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5334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222885</xdr:colOff>
      <xdr:row>0</xdr:row>
      <xdr:rowOff>55245</xdr:rowOff>
    </xdr:from>
    <xdr:to>
      <xdr:col>3</xdr:col>
      <xdr:colOff>288608</xdr:colOff>
      <xdr:row>4</xdr:row>
      <xdr:rowOff>47786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510" y="55245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104775</xdr:rowOff>
    </xdr:from>
    <xdr:to>
      <xdr:col>1</xdr:col>
      <xdr:colOff>1526</xdr:colOff>
      <xdr:row>4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104775"/>
          <a:ext cx="639701" cy="6000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201930</xdr:colOff>
      <xdr:row>0</xdr:row>
      <xdr:rowOff>38100</xdr:rowOff>
    </xdr:from>
    <xdr:to>
      <xdr:col>2</xdr:col>
      <xdr:colOff>135255</xdr:colOff>
      <xdr:row>4</xdr:row>
      <xdr:rowOff>61492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" y="38100"/>
          <a:ext cx="558165" cy="73967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0</xdr:row>
      <xdr:rowOff>30480</xdr:rowOff>
    </xdr:from>
    <xdr:to>
      <xdr:col>3</xdr:col>
      <xdr:colOff>275273</xdr:colOff>
      <xdr:row>4</xdr:row>
      <xdr:rowOff>23021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290" y="30480"/>
          <a:ext cx="690563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50237</xdr:rowOff>
    </xdr:from>
    <xdr:to>
      <xdr:col>1</xdr:col>
      <xdr:colOff>123825</xdr:colOff>
      <xdr:row>3</xdr:row>
      <xdr:rowOff>133351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37"/>
          <a:ext cx="657225" cy="616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256223</xdr:colOff>
      <xdr:row>0</xdr:row>
      <xdr:rowOff>0</xdr:rowOff>
    </xdr:from>
    <xdr:to>
      <xdr:col>2</xdr:col>
      <xdr:colOff>189548</xdr:colOff>
      <xdr:row>2</xdr:row>
      <xdr:rowOff>145312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3" y="0"/>
          <a:ext cx="552450" cy="735862"/>
        </a:xfrm>
        <a:prstGeom prst="rect">
          <a:avLst/>
        </a:prstGeom>
      </xdr:spPr>
    </xdr:pic>
    <xdr:clientData/>
  </xdr:twoCellAnchor>
  <xdr:twoCellAnchor editAs="oneCell">
    <xdr:from>
      <xdr:col>2</xdr:col>
      <xdr:colOff>190024</xdr:colOff>
      <xdr:row>0</xdr:row>
      <xdr:rowOff>0</xdr:rowOff>
    </xdr:from>
    <xdr:to>
      <xdr:col>3</xdr:col>
      <xdr:colOff>239554</xdr:colOff>
      <xdr:row>2</xdr:row>
      <xdr:rowOff>114461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399" y="0"/>
          <a:ext cx="668655" cy="70501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1</xdr:col>
      <xdr:colOff>284629</xdr:colOff>
      <xdr:row>2</xdr:row>
      <xdr:rowOff>99584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8100"/>
          <a:ext cx="703729" cy="6520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331470</xdr:colOff>
      <xdr:row>0</xdr:row>
      <xdr:rowOff>53340</xdr:rowOff>
    </xdr:from>
    <xdr:to>
      <xdr:col>2</xdr:col>
      <xdr:colOff>249555</xdr:colOff>
      <xdr:row>4</xdr:row>
      <xdr:rowOff>76732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310" y="53340"/>
          <a:ext cx="558165" cy="739672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0</xdr:row>
      <xdr:rowOff>45720</xdr:rowOff>
    </xdr:from>
    <xdr:to>
      <xdr:col>2</xdr:col>
      <xdr:colOff>1014413</xdr:colOff>
      <xdr:row>4</xdr:row>
      <xdr:rowOff>38261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770" y="45720"/>
          <a:ext cx="690563" cy="70882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114301</xdr:rowOff>
    </xdr:from>
    <xdr:to>
      <xdr:col>1</xdr:col>
      <xdr:colOff>225899</xdr:colOff>
      <xdr:row>4</xdr:row>
      <xdr:rowOff>28576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114301"/>
          <a:ext cx="625949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0</xdr:rowOff>
    </xdr:from>
    <xdr:to>
      <xdr:col>2</xdr:col>
      <xdr:colOff>123825</xdr:colOff>
      <xdr:row>2</xdr:row>
      <xdr:rowOff>114863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" y="0"/>
          <a:ext cx="529590" cy="705413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0</xdr:row>
      <xdr:rowOff>0</xdr:rowOff>
    </xdr:from>
    <xdr:to>
      <xdr:col>3</xdr:col>
      <xdr:colOff>133350</xdr:colOff>
      <xdr:row>2</xdr:row>
      <xdr:rowOff>41327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" y="0"/>
          <a:ext cx="617220" cy="63187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256054</xdr:colOff>
      <xdr:row>2</xdr:row>
      <xdr:rowOff>61484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0"/>
          <a:ext cx="703729" cy="6520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270509</xdr:colOff>
      <xdr:row>0</xdr:row>
      <xdr:rowOff>0</xdr:rowOff>
    </xdr:from>
    <xdr:to>
      <xdr:col>2</xdr:col>
      <xdr:colOff>228600</xdr:colOff>
      <xdr:row>2</xdr:row>
      <xdr:rowOff>114865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59" y="0"/>
          <a:ext cx="577216" cy="705415"/>
        </a:xfrm>
        <a:prstGeom prst="rect">
          <a:avLst/>
        </a:prstGeom>
      </xdr:spPr>
    </xdr:pic>
    <xdr:clientData/>
  </xdr:twoCellAnchor>
  <xdr:twoCellAnchor editAs="oneCell">
    <xdr:from>
      <xdr:col>2</xdr:col>
      <xdr:colOff>249555</xdr:colOff>
      <xdr:row>0</xdr:row>
      <xdr:rowOff>0</xdr:rowOff>
    </xdr:from>
    <xdr:to>
      <xdr:col>3</xdr:col>
      <xdr:colOff>319088</xdr:colOff>
      <xdr:row>2</xdr:row>
      <xdr:rowOff>114461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930" y="0"/>
          <a:ext cx="688658" cy="70501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265579</xdr:colOff>
      <xdr:row>2</xdr:row>
      <xdr:rowOff>61484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0"/>
          <a:ext cx="703729" cy="6520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</xdr:colOff>
      <xdr:row>0</xdr:row>
      <xdr:rowOff>0</xdr:rowOff>
    </xdr:from>
    <xdr:to>
      <xdr:col>2</xdr:col>
      <xdr:colOff>114301</xdr:colOff>
      <xdr:row>2</xdr:row>
      <xdr:rowOff>51428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10" y="0"/>
          <a:ext cx="481966" cy="64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</xdr:colOff>
      <xdr:row>0</xdr:row>
      <xdr:rowOff>38101</xdr:rowOff>
    </xdr:from>
    <xdr:to>
      <xdr:col>3</xdr:col>
      <xdr:colOff>64849</xdr:colOff>
      <xdr:row>2</xdr:row>
      <xdr:rowOff>19051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5" y="38101"/>
          <a:ext cx="558244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265579</xdr:colOff>
      <xdr:row>2</xdr:row>
      <xdr:rowOff>61484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0"/>
          <a:ext cx="703729" cy="6520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</xdr:colOff>
      <xdr:row>0</xdr:row>
      <xdr:rowOff>11430</xdr:rowOff>
    </xdr:from>
    <xdr:to>
      <xdr:col>2</xdr:col>
      <xdr:colOff>60960</xdr:colOff>
      <xdr:row>4</xdr:row>
      <xdr:rowOff>34822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535" y="1143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0</xdr:row>
      <xdr:rowOff>22860</xdr:rowOff>
    </xdr:from>
    <xdr:to>
      <xdr:col>3</xdr:col>
      <xdr:colOff>134303</xdr:colOff>
      <xdr:row>4</xdr:row>
      <xdr:rowOff>15401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0655" y="2286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41302</xdr:rowOff>
    </xdr:from>
    <xdr:to>
      <xdr:col>1</xdr:col>
      <xdr:colOff>76200</xdr:colOff>
      <xdr:row>3</xdr:row>
      <xdr:rowOff>133351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1302"/>
          <a:ext cx="666750" cy="6254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</xdr:colOff>
      <xdr:row>0</xdr:row>
      <xdr:rowOff>5715</xdr:rowOff>
    </xdr:from>
    <xdr:to>
      <xdr:col>2</xdr:col>
      <xdr:colOff>87630</xdr:colOff>
      <xdr:row>4</xdr:row>
      <xdr:rowOff>29107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" y="5715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45720</xdr:rowOff>
    </xdr:from>
    <xdr:to>
      <xdr:col>3</xdr:col>
      <xdr:colOff>151448</xdr:colOff>
      <xdr:row>4</xdr:row>
      <xdr:rowOff>38261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572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57150</xdr:rowOff>
    </xdr:from>
    <xdr:to>
      <xdr:col>1</xdr:col>
      <xdr:colOff>78984</xdr:colOff>
      <xdr:row>3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57150"/>
          <a:ext cx="660009" cy="619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280035</xdr:colOff>
      <xdr:row>0</xdr:row>
      <xdr:rowOff>28575</xdr:rowOff>
    </xdr:from>
    <xdr:to>
      <xdr:col>2</xdr:col>
      <xdr:colOff>308610</xdr:colOff>
      <xdr:row>4</xdr:row>
      <xdr:rowOff>51967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28575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306705</xdr:colOff>
      <xdr:row>0</xdr:row>
      <xdr:rowOff>68580</xdr:rowOff>
    </xdr:from>
    <xdr:to>
      <xdr:col>3</xdr:col>
      <xdr:colOff>229553</xdr:colOff>
      <xdr:row>4</xdr:row>
      <xdr:rowOff>61121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2555" y="6858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1</xdr:col>
      <xdr:colOff>294154</xdr:colOff>
      <xdr:row>4</xdr:row>
      <xdr:rowOff>4334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7625"/>
          <a:ext cx="703729" cy="6520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0</xdr:row>
      <xdr:rowOff>0</xdr:rowOff>
    </xdr:from>
    <xdr:to>
      <xdr:col>2</xdr:col>
      <xdr:colOff>102870</xdr:colOff>
      <xdr:row>4</xdr:row>
      <xdr:rowOff>23392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" y="0"/>
          <a:ext cx="571500" cy="718717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0</xdr:row>
      <xdr:rowOff>34290</xdr:rowOff>
    </xdr:from>
    <xdr:to>
      <xdr:col>3</xdr:col>
      <xdr:colOff>23813</xdr:colOff>
      <xdr:row>4</xdr:row>
      <xdr:rowOff>26831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8265" y="34290"/>
          <a:ext cx="703898" cy="68786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699367</xdr:colOff>
      <xdr:row>3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38100"/>
          <a:ext cx="680317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showGridLines="0" tabSelected="1" view="pageLayout" zoomScaleNormal="100" workbookViewId="0">
      <selection activeCell="H3" sqref="H3"/>
    </sheetView>
  </sheetViews>
  <sheetFormatPr defaultColWidth="9.140625" defaultRowHeight="15"/>
  <cols>
    <col min="1" max="8" width="11.42578125" style="17" customWidth="1"/>
    <col min="9" max="16384" width="9.140625" style="17"/>
  </cols>
  <sheetData>
    <row r="1" spans="1:8" ht="15.75" customHeight="1">
      <c r="E1" s="18"/>
      <c r="F1" s="18"/>
      <c r="G1" s="18"/>
      <c r="H1" s="19" t="s">
        <v>60</v>
      </c>
    </row>
    <row r="2" spans="1:8">
      <c r="E2" s="20"/>
      <c r="F2" s="50" t="s">
        <v>22</v>
      </c>
      <c r="G2" s="50"/>
      <c r="H2" s="50"/>
    </row>
    <row r="5" spans="1:8" ht="66" customHeight="1">
      <c r="A5" s="51" t="s">
        <v>89</v>
      </c>
      <c r="B5" s="51"/>
      <c r="C5" s="51"/>
      <c r="D5" s="51"/>
      <c r="E5" s="51"/>
      <c r="F5" s="51"/>
      <c r="G5" s="51"/>
      <c r="H5" s="51"/>
    </row>
    <row r="6" spans="1:8" ht="59.25" customHeight="1">
      <c r="A6" s="52" t="s">
        <v>43</v>
      </c>
      <c r="B6" s="52"/>
      <c r="C6" s="52"/>
      <c r="D6" s="52"/>
      <c r="E6" s="52"/>
      <c r="F6" s="52"/>
      <c r="G6" s="52"/>
      <c r="H6" s="52"/>
    </row>
    <row r="7" spans="1:8" ht="22.5" customHeight="1">
      <c r="A7" s="53" t="s">
        <v>19</v>
      </c>
      <c r="B7" s="53"/>
      <c r="C7" s="53"/>
      <c r="D7" s="53"/>
      <c r="E7" s="53"/>
      <c r="F7" s="53"/>
      <c r="G7" s="53"/>
      <c r="H7" s="53"/>
    </row>
    <row r="8" spans="1:8" ht="37.5" customHeight="1">
      <c r="A8" s="54" t="s">
        <v>85</v>
      </c>
      <c r="B8" s="54"/>
      <c r="C8" s="54"/>
      <c r="D8" s="54"/>
      <c r="E8" s="54"/>
      <c r="F8" s="54"/>
      <c r="G8" s="54"/>
      <c r="H8" s="54"/>
    </row>
    <row r="9" spans="1:8" ht="20.25" customHeight="1">
      <c r="A9" s="49" t="s">
        <v>83</v>
      </c>
      <c r="B9" s="49"/>
      <c r="C9" s="49"/>
      <c r="D9" s="49"/>
      <c r="E9" s="49"/>
      <c r="F9" s="49"/>
      <c r="G9" s="49"/>
      <c r="H9" s="49"/>
    </row>
    <row r="10" spans="1:8" ht="45.75" customHeight="1">
      <c r="A10" s="55" t="s">
        <v>44</v>
      </c>
      <c r="B10" s="55"/>
      <c r="C10" s="55"/>
      <c r="D10" s="55"/>
      <c r="E10" s="55"/>
      <c r="F10" s="55"/>
      <c r="G10" s="55"/>
      <c r="H10" s="55"/>
    </row>
    <row r="11" spans="1:8" ht="6" customHeight="1">
      <c r="A11" s="21"/>
      <c r="B11" s="21"/>
      <c r="C11" s="21"/>
      <c r="D11" s="21"/>
      <c r="E11" s="21"/>
      <c r="F11" s="21"/>
      <c r="G11" s="21"/>
      <c r="H11" s="22"/>
    </row>
    <row r="12" spans="1:8" ht="15" customHeight="1">
      <c r="A12" s="51" t="s">
        <v>0</v>
      </c>
      <c r="B12" s="51"/>
      <c r="C12" s="51"/>
      <c r="D12" s="51"/>
      <c r="E12" s="51"/>
      <c r="F12" s="51"/>
      <c r="G12" s="51"/>
      <c r="H12" s="51"/>
    </row>
    <row r="13" spans="1:8">
      <c r="A13" s="53" t="s">
        <v>1</v>
      </c>
      <c r="B13" s="53"/>
      <c r="C13" s="53"/>
      <c r="D13" s="53"/>
      <c r="E13" s="53"/>
      <c r="F13" s="53"/>
      <c r="G13" s="53"/>
      <c r="H13" s="53"/>
    </row>
    <row r="14" spans="1:8" ht="15" customHeight="1">
      <c r="A14" s="51" t="s">
        <v>2</v>
      </c>
      <c r="B14" s="51"/>
      <c r="C14" s="51"/>
      <c r="D14" s="51"/>
      <c r="E14" s="51"/>
      <c r="F14" s="51"/>
      <c r="G14" s="51"/>
      <c r="H14" s="51"/>
    </row>
    <row r="15" spans="1:8" ht="27.75" customHeight="1">
      <c r="A15" s="51" t="s">
        <v>45</v>
      </c>
      <c r="B15" s="51"/>
      <c r="C15" s="51"/>
      <c r="D15" s="51"/>
      <c r="E15" s="51"/>
      <c r="F15" s="51"/>
      <c r="G15" s="51"/>
      <c r="H15" s="51"/>
    </row>
    <row r="16" spans="1:8" ht="6" customHeight="1">
      <c r="A16" s="21"/>
      <c r="B16" s="21"/>
      <c r="C16" s="21"/>
      <c r="D16" s="21"/>
      <c r="E16" s="21"/>
      <c r="F16" s="21"/>
      <c r="G16" s="21"/>
      <c r="H16" s="22"/>
    </row>
    <row r="17" spans="1:8" ht="15" customHeight="1">
      <c r="A17" s="56" t="s">
        <v>25</v>
      </c>
      <c r="B17" s="56"/>
      <c r="C17" s="56"/>
      <c r="D17" s="56"/>
      <c r="E17" s="56"/>
      <c r="F17" s="56"/>
      <c r="G17" s="56"/>
      <c r="H17" s="56"/>
    </row>
    <row r="18" spans="1:8">
      <c r="A18" s="53" t="s">
        <v>26</v>
      </c>
      <c r="B18" s="53"/>
      <c r="C18" s="53"/>
      <c r="D18" s="53"/>
      <c r="E18" s="53"/>
      <c r="F18" s="53"/>
      <c r="G18" s="53"/>
      <c r="H18" s="53"/>
    </row>
    <row r="19" spans="1:8" ht="26.25" customHeight="1">
      <c r="A19" s="51" t="s">
        <v>27</v>
      </c>
      <c r="B19" s="51"/>
      <c r="C19" s="51"/>
      <c r="D19" s="51"/>
      <c r="E19" s="51"/>
      <c r="F19" s="51"/>
      <c r="G19" s="51"/>
      <c r="H19" s="51"/>
    </row>
    <row r="43" spans="1:1">
      <c r="A43" s="23" t="s">
        <v>33</v>
      </c>
    </row>
  </sheetData>
  <sheetProtection sheet="1" objects="1" scenarios="1"/>
  <mergeCells count="14">
    <mergeCell ref="A18:H18"/>
    <mergeCell ref="A19:H19"/>
    <mergeCell ref="A10:H10"/>
    <mergeCell ref="A12:H12"/>
    <mergeCell ref="A13:H13"/>
    <mergeCell ref="A14:H14"/>
    <mergeCell ref="A15:H15"/>
    <mergeCell ref="A17:H17"/>
    <mergeCell ref="A9:H9"/>
    <mergeCell ref="F2:H2"/>
    <mergeCell ref="A5:H5"/>
    <mergeCell ref="A6:H6"/>
    <mergeCell ref="A7:H7"/>
    <mergeCell ref="A8:H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2" width="7.7109375" customWidth="1"/>
    <col min="3" max="3" width="11.140625" customWidth="1"/>
  </cols>
  <sheetData>
    <row r="1" spans="1:11" ht="15">
      <c r="K1" s="33" t="s">
        <v>60</v>
      </c>
    </row>
    <row r="2" spans="1:11" ht="14.25">
      <c r="K2" s="34" t="s">
        <v>71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13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SUMIFS(Arkusz1!$H$4:$H$119,Arkusz1!$F$4:$F$119,"=krogulec",Arkusz1!$G$4:$G$119,"=1")</f>
        <v>0</v>
      </c>
      <c r="E16" s="31">
        <f>SUMIFS(Arkusz1!$I$4:$I$119,Arkusz1!$F$4:$F$119,"=krogulec",Arkusz1!$G$4:$G$119,"=1")</f>
        <v>0</v>
      </c>
      <c r="F16" s="32">
        <f>SUMIFS(Arkusz1!$M$4:$M$119,Arkusz1!$K$4:$K$119,"=krogulec",Arkusz1!$L$4:$L$119,"=1")</f>
        <v>0</v>
      </c>
      <c r="G16" s="31">
        <f>SUMIFS(Arkusz1!$N$4:$N$119,Arkusz1!$K$4:$K$119,"=krogulec",Arkusz1!$L$4:$L$119,"=1")</f>
        <v>0</v>
      </c>
      <c r="H16" s="32">
        <f>SUMIFS(Arkusz1!$R$4:$R$119,Arkusz1!$P$4:$P$119,"=krogulec",Arkusz1!$Q$4:$Q$119,"=1")</f>
        <v>0</v>
      </c>
      <c r="I16" s="31">
        <f>SUMIFS(Arkusz1!$S$4:$S$119,Arkusz1!$P$4:$P$119,"=krogulec",Arkusz1!$Q$4:$Q$119,"=1")</f>
        <v>0</v>
      </c>
      <c r="J16" s="32">
        <f>MAX(D16,F16,H16,)</f>
        <v>0</v>
      </c>
      <c r="K16" s="31">
        <f>MAX(,E16,G16,I16)</f>
        <v>0</v>
      </c>
    </row>
    <row r="17" spans="3:11" ht="24" customHeight="1">
      <c r="C17" s="40">
        <v>2</v>
      </c>
      <c r="D17" s="32">
        <f>SUMIFS(Arkusz1!$H$4:$H$119,Arkusz1!$F$4:$F$119,"=krogulec",Arkusz1!$G$4:$G$119,"=2")</f>
        <v>0</v>
      </c>
      <c r="E17" s="31">
        <f>SUMIFS(Arkusz1!$I$4:$I$119,Arkusz1!$F$4:$F$119,"=krogulec",Arkusz1!$G$4:$G$119,"=2")</f>
        <v>0</v>
      </c>
      <c r="F17" s="32">
        <f>SUMIFS(Arkusz1!$M$4:$M$119,Arkusz1!$K$4:$K$119,"=krogulec",Arkusz1!$L$4:$L$119,"=2")</f>
        <v>0</v>
      </c>
      <c r="G17" s="31">
        <f>SUMIFS(Arkusz1!$N$4:$N$119,Arkusz1!$K$4:$K$119,"=krogulec",Arkusz1!$L$4:$L$119,"=2")</f>
        <v>0</v>
      </c>
      <c r="H17" s="32">
        <f>SUMIFS(Arkusz1!$R$4:$R$119,Arkusz1!$P$4:$P$119,"=krogulec",Arkusz1!$Q$4:$Q$119,"=2")</f>
        <v>0</v>
      </c>
      <c r="I17" s="31">
        <f>SUMIFS(Arkusz1!$S$4:$S$119,Arkusz1!$P$4:$P$119,"=krogulec",Arkusz1!$Q$4:$Q$119,"=2")</f>
        <v>0</v>
      </c>
      <c r="J17" s="32">
        <f t="shared" ref="J17:J23" si="0">MAX(D17,F17,H17,)</f>
        <v>0</v>
      </c>
      <c r="K17" s="31">
        <f>MAX(,E17,G17,I17)</f>
        <v>0</v>
      </c>
    </row>
    <row r="18" spans="3:11" ht="24" customHeight="1">
      <c r="C18" s="40">
        <v>3</v>
      </c>
      <c r="D18" s="32">
        <f>SUMIFS(Arkusz1!$H$4:$H$119,Arkusz1!$F$4:$F$119,"=krogulec",Arkusz1!$G$4:$G$119,"=3")</f>
        <v>0</v>
      </c>
      <c r="E18" s="31">
        <f>SUMIFS(Arkusz1!$I$4:$I$119,Arkusz1!$F$4:$F$119,"=krogulec",Arkusz1!$G$4:$G$119,"=3")</f>
        <v>0</v>
      </c>
      <c r="F18" s="32">
        <f>SUMIFS(Arkusz1!$M$4:$M$119,Arkusz1!$K$4:$K$119,"=krogulec",Arkusz1!$L$4:$L$119,"=3")</f>
        <v>0</v>
      </c>
      <c r="G18" s="31">
        <f>SUMIFS(Arkusz1!$N$4:$N$119,Arkusz1!$K$4:$K$119,"=krogulec",Arkusz1!$L$4:$L$119,"=3")</f>
        <v>0</v>
      </c>
      <c r="H18" s="32">
        <f>SUMIFS(Arkusz1!$R$4:$R$119,Arkusz1!$P$4:$P$119,"=krogulec",Arkusz1!$Q$4:$Q$119,"=3")</f>
        <v>0</v>
      </c>
      <c r="I18" s="31">
        <f>SUMIFS(Arkusz1!$S$4:$S$119,Arkusz1!$P$4:$P$119,"=krogulec",Arkusz1!$Q$4:$Q$119,"=3")</f>
        <v>0</v>
      </c>
      <c r="J18" s="32">
        <f t="shared" si="0"/>
        <v>0</v>
      </c>
      <c r="K18" s="31">
        <f>MAX(,E18,G18,I18)</f>
        <v>0</v>
      </c>
    </row>
    <row r="19" spans="3:11" ht="24" customHeight="1">
      <c r="C19" s="40">
        <v>4</v>
      </c>
      <c r="D19" s="32">
        <f>SUMIFS(Arkusz1!$H$4:$H$119,Arkusz1!$F$4:$F$119,"=krogulec",Arkusz1!$G$4:$G$119,"=4")</f>
        <v>0</v>
      </c>
      <c r="E19" s="31">
        <f>SUMIFS(Arkusz1!$I$4:$I$119,Arkusz1!$F$4:$F$119,"=krogulec",Arkusz1!$G$4:$G$119,"=4")</f>
        <v>0</v>
      </c>
      <c r="F19" s="32">
        <f>SUMIFS(Arkusz1!$M$4:$M$119,Arkusz1!$K$4:$K$119,"=krogulec",Arkusz1!$L$4:$L$119,"=4")</f>
        <v>0</v>
      </c>
      <c r="G19" s="31">
        <f>SUMIFS(Arkusz1!$N$4:$N$119,Arkusz1!$K$4:$K$119,"=krogulec",Arkusz1!$L$4:$L$119,"=4")</f>
        <v>0</v>
      </c>
      <c r="H19" s="32">
        <f>SUMIFS(Arkusz1!$R$4:$R$119,Arkusz1!$P$4:$P$119,"=krogulec",Arkusz1!$Q$4:$Q$119,"=4")</f>
        <v>0</v>
      </c>
      <c r="I19" s="31">
        <f>SUMIFS(Arkusz1!$S$4:$S$119,Arkusz1!$P$4:$P$119,"=krogulec",Arkusz1!$Q$4:$Q$119,"=4")</f>
        <v>0</v>
      </c>
      <c r="J19" s="32">
        <f t="shared" si="0"/>
        <v>0</v>
      </c>
      <c r="K19" s="31">
        <f>MAX(,E19,G19,I19)</f>
        <v>0</v>
      </c>
    </row>
    <row r="20" spans="3:11" ht="24" customHeight="1">
      <c r="C20" s="40">
        <v>5</v>
      </c>
      <c r="D20" s="32">
        <f>SUMIFS(Arkusz1!$H$4:$H$119,Arkusz1!$F$4:$F$119,"=krogulec",Arkusz1!$G$4:$G$119,"=5")</f>
        <v>0</v>
      </c>
      <c r="E20" s="31">
        <f>SUMIFS(Arkusz1!$I$4:$I$119,Arkusz1!$F$4:$F$119,"=krogulec",Arkusz1!$G$4:$G$119,"=5")</f>
        <v>0</v>
      </c>
      <c r="F20" s="32">
        <f>SUMIFS(Arkusz1!$M$4:$M$119,Arkusz1!$K$4:$K$119,"=krogulec",Arkusz1!$L$4:$L$119,"=5")</f>
        <v>0</v>
      </c>
      <c r="G20" s="31">
        <f>SUMIFS(Arkusz1!$N$4:$N$119,Arkusz1!$K$4:$K$119,"=krogulec",Arkusz1!$L$4:$L$119,"=5")</f>
        <v>0</v>
      </c>
      <c r="H20" s="32">
        <f>SUMIFS(Arkusz1!$R$4:$R$119,Arkusz1!$P$4:$P$119,"=krogulec",Arkusz1!$Q$4:$Q$119,"=5")</f>
        <v>0</v>
      </c>
      <c r="I20" s="31">
        <f>SUMIFS(Arkusz1!$S$4:$S$119,Arkusz1!$P$4:$P$119,"=krogulec",Arkusz1!$Q$4:$Q$119,"=5")</f>
        <v>0</v>
      </c>
      <c r="J20" s="32">
        <f t="shared" si="0"/>
        <v>0</v>
      </c>
      <c r="K20" s="31">
        <f t="shared" ref="K20:K24" si="1">MAX(,E20,G20,I20)</f>
        <v>0</v>
      </c>
    </row>
    <row r="21" spans="3:11" ht="24" customHeight="1">
      <c r="C21" s="40">
        <v>6</v>
      </c>
      <c r="D21" s="32">
        <f>SUMIFS(Arkusz1!$H$4:$H$119,Arkusz1!$F$4:$F$119,"=krogulec",Arkusz1!$G$4:$G$119,"=6")</f>
        <v>0</v>
      </c>
      <c r="E21" s="31">
        <f>SUMIFS(Arkusz1!$I$4:$I$119,Arkusz1!$F$4:$F$119,"=krogulec",Arkusz1!$G$4:$G$119,"=6")</f>
        <v>0</v>
      </c>
      <c r="F21" s="32">
        <f>SUMIFS(Arkusz1!$M$4:$M$119,Arkusz1!$K$4:$K$119,"=krogulec",Arkusz1!$L$4:$L$119,"=6")</f>
        <v>0</v>
      </c>
      <c r="G21" s="31">
        <f>SUMIFS(Arkusz1!$N$4:$N$119,Arkusz1!$K$4:$K$119,"=krogulec",Arkusz1!$L$4:$L$119,"=6")</f>
        <v>0</v>
      </c>
      <c r="H21" s="32">
        <f>SUMIFS(Arkusz1!$R$4:$R$119,Arkusz1!$P$4:$P$119,"=krogulec",Arkusz1!$Q$4:$Q$119,"=6")</f>
        <v>0</v>
      </c>
      <c r="I21" s="31">
        <f>SUMIFS(Arkusz1!$S$4:$S$119,Arkusz1!$P$4:$P$119,"=krogulec",Arkusz1!$Q$4:$Q$119,"=6")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SUMIFS(Arkusz1!$H$4:$H$119,Arkusz1!$F$4:$F$119,"=krogulec",Arkusz1!$G$4:$G$119,"=7")</f>
        <v>0</v>
      </c>
      <c r="E22" s="31">
        <f>SUMIFS(Arkusz1!$I$4:$I$119,Arkusz1!$F$4:$F$119,"=krogulec",Arkusz1!$G$4:$G$119,"=7")</f>
        <v>0</v>
      </c>
      <c r="F22" s="32">
        <f>SUMIFS(Arkusz1!$M$4:$M$119,Arkusz1!$K$4:$K$119,"=krogulec",Arkusz1!$L$4:$L$119,"=7")</f>
        <v>0</v>
      </c>
      <c r="G22" s="31">
        <f>SUMIFS(Arkusz1!$N$4:$N$119,Arkusz1!$K$4:$K$119,"=krogulec",Arkusz1!$L$4:$L$119,"=7")</f>
        <v>0</v>
      </c>
      <c r="H22" s="32">
        <f>SUMIFS(Arkusz1!$R$4:$R$119,Arkusz1!$P$4:$P$119,"=krogulec",Arkusz1!$Q$4:$Q$119,"=7")</f>
        <v>0</v>
      </c>
      <c r="I22" s="31">
        <f>SUMIFS(Arkusz1!$S$4:$S$119,Arkusz1!$P$4:$P$119,"=krogulec",Arkusz1!$Q$4:$Q$119,"=7")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SUMIFS(Arkusz1!$H$4:$H$119,Arkusz1!$F$4:$F$119,"=krogulec",Arkusz1!$G$4:$G$119,"=8")</f>
        <v>0</v>
      </c>
      <c r="E23" s="31">
        <f>SUMIFS(Arkusz1!$I$4:$I$119,Arkusz1!$F$4:$F$119,"=krogulec",Arkusz1!$G$4:$G$119,"=8")</f>
        <v>0</v>
      </c>
      <c r="F23" s="32">
        <f>SUMIFS(Arkusz1!$M$4:$M$119,Arkusz1!$K$4:$K$119,"=krogulec",Arkusz1!$L$4:$L$119,"=8")</f>
        <v>0</v>
      </c>
      <c r="G23" s="31">
        <f>SUMIFS(Arkusz1!$N$4:$N$119,Arkusz1!$K$4:$K$119,"=krogulec",Arkusz1!$L$4:$L$119,"=8")</f>
        <v>0</v>
      </c>
      <c r="H23" s="32">
        <f>SUMIFS(Arkusz1!$R$4:$R$119,Arkusz1!$P$4:$P$119,"=krogulec",Arkusz1!$Q$4:$Q$119,"=8")</f>
        <v>0</v>
      </c>
      <c r="I23" s="31">
        <f>SUMIFS(Arkusz1!$S$4:$S$119,Arkusz1!$P$4:$P$119,"=krogulec",Arkusz1!$Q$4:$Q$119,"=8")</f>
        <v>0</v>
      </c>
      <c r="J23" s="32">
        <f t="shared" si="0"/>
        <v>0</v>
      </c>
      <c r="K23" s="31">
        <f>MAX(,E23,G23,I23)</f>
        <v>0</v>
      </c>
    </row>
    <row r="24" spans="3:11" ht="24" customHeight="1">
      <c r="C24" s="40">
        <v>9</v>
      </c>
      <c r="D24" s="32">
        <f>SUMIFS(Arkusz1!$H$4:$H$119,Arkusz1!$F$4:$F$119,"=krogulec",Arkusz1!$G$4:$G$119,"=9")</f>
        <v>0</v>
      </c>
      <c r="E24" s="31">
        <f>SUMIFS(Arkusz1!$I$4:$I$119,Arkusz1!$F$4:$F$119,"=krogulec",Arkusz1!$G$4:$G$119,"=9")</f>
        <v>0</v>
      </c>
      <c r="F24" s="32">
        <f>SUMIFS(Arkusz1!$M$4:$M$119,Arkusz1!$K$4:$K$119,"=krogulec",Arkusz1!$L$4:$L$119,"=9")</f>
        <v>0</v>
      </c>
      <c r="G24" s="31">
        <f>SUMIFS(Arkusz1!$N$4:$N$119,Arkusz1!$K$4:$K$119,"=krogulec",Arkusz1!$L$4:$L$119,"=9")</f>
        <v>0</v>
      </c>
      <c r="H24" s="32">
        <f>SUMIFS(Arkusz1!$R$4:$R$119,Arkusz1!$P$4:$P$119,"=krogulec",Arkusz1!$Q$4:$Q$119,"=9")</f>
        <v>0</v>
      </c>
      <c r="I24" s="31">
        <f>SUMIFS(Arkusz1!$S$4:$S$119,Arkusz1!$P$4:$P$119,"=krogulec",Arkusz1!$Q$4:$Q$119,"=9")</f>
        <v>0</v>
      </c>
      <c r="J24" s="32">
        <f>MAX(D24,F24,H24,)</f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7" customWidth="1"/>
    <col min="3" max="3" width="11.7109375" customWidth="1"/>
  </cols>
  <sheetData>
    <row r="1" spans="1:11" ht="15">
      <c r="K1" s="33" t="s">
        <v>60</v>
      </c>
    </row>
    <row r="2" spans="1:11" ht="14.25">
      <c r="K2" s="34" t="s">
        <v>72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18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SUMIFS(Arkusz1!$H$4:$H$119,Arkusz1!$F$4:$F$119,"=trzmielojad",Arkusz1!$G$4:$G$119,"=1")</f>
        <v>0</v>
      </c>
      <c r="E16" s="31">
        <f>SUMIFS(Arkusz1!$I$4:$I$119,Arkusz1!$F$4:$F$119,"=trzmielojad",Arkusz1!$G$4:$G$119,"=1")</f>
        <v>0</v>
      </c>
      <c r="F16" s="32">
        <f>SUMIFS(Arkusz1!$M$4:$M$119,Arkusz1!$K$4:$K$119,"=trzmielojad",Arkusz1!$L$4:$L$119,"=1")</f>
        <v>0</v>
      </c>
      <c r="G16" s="31">
        <f>SUMIFS(Arkusz1!$N$4:$N$119,Arkusz1!$K$4:$K$119,"=trzmielojad",Arkusz1!$L$4:$L$119,"=1")</f>
        <v>0</v>
      </c>
      <c r="H16" s="32">
        <f>SUMIFS(Arkusz1!$R$4:$R$119,Arkusz1!$P$4:$P$119,"=trzmielojad",Arkusz1!$Q$4:$Q$119,"=1")</f>
        <v>0</v>
      </c>
      <c r="I16" s="31">
        <f>SUMIFS(Arkusz1!$S$4:$S$119,Arkusz1!$P$4:$P$119,"=trzmielojad",Arkusz1!$Q$4:$Q$119,"=1")</f>
        <v>0</v>
      </c>
      <c r="J16" s="32">
        <f>MAX(D16,F16,H16,)</f>
        <v>0</v>
      </c>
      <c r="K16" s="31">
        <f>MAX(,E16,G16,I16)</f>
        <v>0</v>
      </c>
    </row>
    <row r="17" spans="3:11" ht="24" customHeight="1">
      <c r="C17" s="40">
        <v>2</v>
      </c>
      <c r="D17" s="32">
        <f>SUMIFS(Arkusz1!$H$4:$H$119,Arkusz1!$F$4:$F$119,"=trzmielojad",Arkusz1!$G$4:$G$119,"=2")</f>
        <v>0</v>
      </c>
      <c r="E17" s="31">
        <f>SUMIFS(Arkusz1!$I$4:$I$119,Arkusz1!$F$4:$F$119,"=trzmielojad",Arkusz1!$G$4:$G$119,"=2")</f>
        <v>0</v>
      </c>
      <c r="F17" s="32">
        <f>SUMIFS(Arkusz1!$M$4:$M$119,Arkusz1!$K$4:$K$119,"=trzmielojad",Arkusz1!$L$4:$L$119,"=2")</f>
        <v>0</v>
      </c>
      <c r="G17" s="31">
        <f>SUMIFS(Arkusz1!$N$4:$N$119,Arkusz1!$K$4:$K$119,"=trzmielojad",Arkusz1!$L$4:$L$119,"=2")</f>
        <v>0</v>
      </c>
      <c r="H17" s="32">
        <f>SUMIFS(Arkusz1!$R$4:$R$119,Arkusz1!$P$4:$P$119,"=trzmielojad",Arkusz1!$Q$4:$Q$119,"=2")</f>
        <v>0</v>
      </c>
      <c r="I17" s="31">
        <f>SUMIFS(Arkusz1!$S$4:$S$119,Arkusz1!$P$4:$P$119,"=trzmielojad",Arkusz1!$Q$4:$Q$119,"=2")</f>
        <v>0</v>
      </c>
      <c r="J17" s="32">
        <f t="shared" ref="J17:J24" si="0">MAX(B17,D17,F17,H17,)</f>
        <v>0</v>
      </c>
      <c r="K17" s="31">
        <f t="shared" ref="K17:K23" si="1">MAX(,E17,G17,I17)</f>
        <v>0</v>
      </c>
    </row>
    <row r="18" spans="3:11" ht="24" customHeight="1">
      <c r="C18" s="40">
        <v>3</v>
      </c>
      <c r="D18" s="32">
        <f>SUMIFS(Arkusz1!$H$4:$H$119,Arkusz1!$F$4:$F$119,"=trzmielojad",Arkusz1!$G$4:$G$119,"=3")</f>
        <v>0</v>
      </c>
      <c r="E18" s="31">
        <f>SUMIFS(Arkusz1!$I$4:$I$119,Arkusz1!$F$4:$F$119,"=trzmielojad",Arkusz1!$G$4:$G$119,"=3")</f>
        <v>0</v>
      </c>
      <c r="F18" s="32">
        <f>SUMIFS(Arkusz1!$M$4:$M$119,Arkusz1!$K$4:$K$119,"=trzmielojad",Arkusz1!$L$4:$L$119,"=3")</f>
        <v>0</v>
      </c>
      <c r="G18" s="31">
        <f>SUMIFS(Arkusz1!$N$4:$N$119,Arkusz1!$K$4:$K$119,"=trzmielojad",Arkusz1!$L$4:$L$119,"=3")</f>
        <v>0</v>
      </c>
      <c r="H18" s="32">
        <f>SUMIFS(Arkusz1!$R$4:$R$119,Arkusz1!$P$4:$P$119,"=trzmielojad",Arkusz1!$Q$4:$Q$119,"=3")</f>
        <v>0</v>
      </c>
      <c r="I18" s="31">
        <f>SUMIFS(Arkusz1!$S$4:$S$119,Arkusz1!$P$4:$P$119,"=trzmielojad",Arkusz1!$Q$4:$Q$119,"=3")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SUMIFS(Arkusz1!$H$4:$H$119,Arkusz1!$F$4:$F$119,"=trzmielojad",Arkusz1!$G$4:$G$119,"=4")</f>
        <v>0</v>
      </c>
      <c r="E19" s="31">
        <f>SUMIFS(Arkusz1!$I$4:$I$119,Arkusz1!$F$4:$F$119,"=trzmielojad",Arkusz1!$G$4:$G$119,"=4")</f>
        <v>0</v>
      </c>
      <c r="F19" s="32">
        <f>SUMIFS(Arkusz1!$M$4:$M$119,Arkusz1!$K$4:$K$119,"=trzmielojad",Arkusz1!$L$4:$L$119,"=4")</f>
        <v>0</v>
      </c>
      <c r="G19" s="31">
        <f>SUMIFS(Arkusz1!$N$4:$N$119,Arkusz1!$K$4:$K$119,"=trzmielojad",Arkusz1!$L$4:$L$119,"=4")</f>
        <v>0</v>
      </c>
      <c r="H19" s="32">
        <f>SUMIFS(Arkusz1!$R$4:$R$119,Arkusz1!$P$4:$P$119,"=trzmielojad",Arkusz1!$Q$4:$Q$119,"=4")</f>
        <v>0</v>
      </c>
      <c r="I19" s="31">
        <f>SUMIFS(Arkusz1!$S$4:$S$119,Arkusz1!$P$4:$P$119,"=trzmielojad",Arkusz1!$Q$4:$Q$119,"=4")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SUMIFS(Arkusz1!$H$4:$H$119,Arkusz1!$F$4:$F$119,"=trzmielojad",Arkusz1!$G$4:$G$119,"=5")</f>
        <v>0</v>
      </c>
      <c r="E20" s="31">
        <f>SUMIFS(Arkusz1!$I$4:$I$119,Arkusz1!$F$4:$F$119,"=trzmielojad",Arkusz1!$G$4:$G$119,"=5")</f>
        <v>0</v>
      </c>
      <c r="F20" s="32">
        <f>SUMIFS(Arkusz1!$M$4:$M$119,Arkusz1!$K$4:$K$119,"=trzmielojad",Arkusz1!$L$4:$L$119,"=5")</f>
        <v>0</v>
      </c>
      <c r="G20" s="31">
        <f>SUMIFS(Arkusz1!$N$4:$N$119,Arkusz1!$K$4:$K$119,"=trzmielojad",Arkusz1!$L$4:$L$119,"=5")</f>
        <v>0</v>
      </c>
      <c r="H20" s="32">
        <f>SUMIFS(Arkusz1!$R$4:$R$119,Arkusz1!$P$4:$P$119,"=trzmielojad",Arkusz1!$Q$4:$Q$119,"=5")</f>
        <v>0</v>
      </c>
      <c r="I20" s="31">
        <f>SUMIFS(Arkusz1!$S$4:$S$119,Arkusz1!$P$4:$P$119,"=trzmielojad",Arkusz1!$Q$4:$Q$119,"=5")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SUMIFS(Arkusz1!$H$4:$H$119,Arkusz1!$F$4:$F$119,"=trzmielojad",Arkusz1!$G$4:$G$119,"=6")</f>
        <v>0</v>
      </c>
      <c r="E21" s="31">
        <f>SUMIFS(Arkusz1!$I$4:$I$119,Arkusz1!$F$4:$F$119,"=trzmielojad",Arkusz1!$G$4:$G$119,"=6")</f>
        <v>0</v>
      </c>
      <c r="F21" s="32">
        <f>SUMIFS(Arkusz1!$M$4:$M$119,Arkusz1!$K$4:$K$119,"=trzmielojad",Arkusz1!$L$4:$L$119,"=6")</f>
        <v>0</v>
      </c>
      <c r="G21" s="31">
        <f>SUMIFS(Arkusz1!$N$4:$N$119,Arkusz1!$K$4:$K$119,"=trzmielojad",Arkusz1!$L$4:$L$119,"=6")</f>
        <v>0</v>
      </c>
      <c r="H21" s="32">
        <f>SUMIFS(Arkusz1!$R$4:$R$119,Arkusz1!$P$4:$P$119,"=trzmielojad",Arkusz1!$Q$4:$Q$119,"=6")</f>
        <v>0</v>
      </c>
      <c r="I21" s="31">
        <f>SUMIFS(Arkusz1!$S$4:$S$119,Arkusz1!$P$4:$P$119,"=trzmielojad",Arkusz1!$Q$4:$Q$119,"=6")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SUMIFS(Arkusz1!$H$4:$H$119,Arkusz1!$F$4:$F$119,"=trzmielojad",Arkusz1!$G$4:$G$119,"=7")</f>
        <v>0</v>
      </c>
      <c r="E22" s="31">
        <f>SUMIFS(Arkusz1!$I$4:$I$119,Arkusz1!$F$4:$F$119,"=trzmielojad",Arkusz1!$G$4:$G$119,"=7")</f>
        <v>0</v>
      </c>
      <c r="F22" s="32">
        <f>SUMIFS(Arkusz1!$M$4:$M$119,Arkusz1!$K$4:$K$119,"=trzmielojad",Arkusz1!$L$4:$L$119,"=7")</f>
        <v>0</v>
      </c>
      <c r="G22" s="31">
        <f>SUMIFS(Arkusz1!$N$4:$N$119,Arkusz1!$K$4:$K$119,"=trzmielojad",Arkusz1!$L$4:$L$119,"=7")</f>
        <v>0</v>
      </c>
      <c r="H22" s="32">
        <f>SUMIFS(Arkusz1!$R$4:$R$119,Arkusz1!$P$4:$P$119,"=trzmielojad",Arkusz1!$Q$4:$Q$119,"=7")</f>
        <v>0</v>
      </c>
      <c r="I22" s="31">
        <f>SUMIFS(Arkusz1!$S$4:$S$119,Arkusz1!$P$4:$P$119,"=trzmielojad",Arkusz1!$Q$4:$Q$119,"=7")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SUMIFS(Arkusz1!$H$4:$H$119,Arkusz1!$F$4:$F$119,"=trzmielojad",Arkusz1!$G$4:$G$119,"=8")</f>
        <v>0</v>
      </c>
      <c r="E23" s="31">
        <f>SUMIFS(Arkusz1!$I$4:$I$119,Arkusz1!$F$4:$F$119,"=trzmielojad",Arkusz1!$G$4:$G$119,"=8")</f>
        <v>0</v>
      </c>
      <c r="F23" s="32">
        <f>SUMIFS(Arkusz1!$M$4:$M$119,Arkusz1!$K$4:$K$119,"=trzmielojad",Arkusz1!$L$4:$L$119,"=8")</f>
        <v>0</v>
      </c>
      <c r="G23" s="31">
        <f>SUMIFS(Arkusz1!$N$4:$N$119,Arkusz1!$K$4:$K$119,"=trzmielojad",Arkusz1!$L$4:$L$119,"=8")</f>
        <v>0</v>
      </c>
      <c r="H23" s="32">
        <f>SUMIFS(Arkusz1!$R$4:$R$119,Arkusz1!$P$4:$P$119,"=trzmielojad",Arkusz1!$Q$4:$Q$119,"=8")</f>
        <v>0</v>
      </c>
      <c r="I23" s="31">
        <f>SUMIFS(Arkusz1!$S$4:$S$119,Arkusz1!$P$4:$P$119,"=trzmielojad",Arkusz1!$Q$4:$Q$119,"=8")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SUMIFS(Arkusz1!$H$4:$H$119,Arkusz1!$F$4:$F$119,"=trzmielojad",Arkusz1!$G$4:$G$119,"=9")</f>
        <v>0</v>
      </c>
      <c r="E24" s="31">
        <f>SUMIFS(Arkusz1!$I$4:$I$119,Arkusz1!$F$4:$F$119,"=trzmielojad",Arkusz1!$G$4:$G$119,"=9")</f>
        <v>0</v>
      </c>
      <c r="F24" s="32">
        <f>SUMIFS(Arkusz1!$M$4:$M$119,Arkusz1!$K$4:$K$119,"=trzmielojad",Arkusz1!$L$4:$L$119,"=9")</f>
        <v>0</v>
      </c>
      <c r="G24" s="31">
        <f>SUMIFS(Arkusz1!$N$4:$N$119,Arkusz1!$K$4:$K$119,"=trzmielojad",Arkusz1!$L$4:$L$119,"=9")</f>
        <v>0</v>
      </c>
      <c r="H24" s="32">
        <f>SUMIFS(Arkusz1!$R$4:$R$119,Arkusz1!$P$4:$P$119,"=trzmielojad",Arkusz1!$Q$4:$Q$119,"=9")</f>
        <v>0</v>
      </c>
      <c r="I24" s="31">
        <f>SUMIFS(Arkusz1!$S$4:$S$119,Arkusz1!$P$4:$P$119,"=trzmielojad",Arkusz1!$Q$4:$Q$119,"=9")</f>
        <v>0</v>
      </c>
      <c r="J24" s="32">
        <f t="shared" si="0"/>
        <v>0</v>
      </c>
      <c r="K24" s="31">
        <f>MAX(,E24,G24,I24)</f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</cols>
  <sheetData>
    <row r="1" spans="1:11" ht="15">
      <c r="K1" s="33" t="s">
        <v>60</v>
      </c>
    </row>
    <row r="2" spans="1:11" ht="14.25">
      <c r="K2" s="34" t="s">
        <v>73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5</v>
      </c>
      <c r="G9" s="102"/>
    </row>
    <row r="14" spans="1:11" ht="24" customHeight="1">
      <c r="A14" s="36"/>
      <c r="B14" s="98" t="s">
        <v>63</v>
      </c>
      <c r="C14" s="98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A15" s="39" t="s">
        <v>68</v>
      </c>
      <c r="B15" s="38" t="s">
        <v>62</v>
      </c>
      <c r="C15" s="37" t="s">
        <v>61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A16" s="40">
        <v>1</v>
      </c>
      <c r="B16" s="32">
        <f>SUMIFS(Arkusz1!$C$4:$C$119,Arkusz1!$A$4:$A$119,"=bielik",Arkusz1!$B$4:$B$119,"=1")</f>
        <v>0</v>
      </c>
      <c r="C16" s="31">
        <f>SUMIFS(Arkusz1!$D$4:$D$119,Arkusz1!$A$4:$A$119,"=bielik",Arkusz1!$B$4:$B$119,"=1")</f>
        <v>0</v>
      </c>
      <c r="D16" s="32">
        <f>SUMIFS(Arkusz1!$H$4:$H$119,Arkusz1!$F$4:$F$119,"=bielik",Arkusz1!$G$4:$G$119,"=1")</f>
        <v>0</v>
      </c>
      <c r="E16" s="31">
        <f>SUMIFS(Arkusz1!$I$4:$I$119,Arkusz1!$F$4:$F$119,"=bielik",Arkusz1!$G$4:$G$119,"=1")</f>
        <v>0</v>
      </c>
      <c r="F16" s="32">
        <f>SUMIFS(Arkusz1!$M$4:$M$119,Arkusz1!$K$4:$K$119,"=bielik",Arkusz1!$L$4:$L$119,"=1")</f>
        <v>0</v>
      </c>
      <c r="G16" s="31">
        <f>SUMIFS(Arkusz1!$N$4:$N$119,Arkusz1!$K$4:$K$119,"=bielik",Arkusz1!$L$4:$L$119,"=1")</f>
        <v>0</v>
      </c>
      <c r="H16" s="32">
        <f>SUMIFS(Arkusz1!$R$4:$R$119,Arkusz1!$P$4:$P$119,"=bielik",Arkusz1!$Q$4:$Q$119,"=1")</f>
        <v>0</v>
      </c>
      <c r="I16" s="31">
        <f>SUMIFS(Arkusz1!$S$4:$S$119,Arkusz1!$P$4:$P$119,"=bielik",Arkusz1!$Q$4:$Q$119,"=1")</f>
        <v>0</v>
      </c>
      <c r="J16" s="32">
        <f t="shared" ref="J16:J24" si="0">MAX(B16,D16,F16,H16,)</f>
        <v>0</v>
      </c>
      <c r="K16" s="31">
        <f t="shared" ref="K16:K24" si="1">MAX(C16,E16,G16,I16)</f>
        <v>0</v>
      </c>
    </row>
    <row r="17" spans="1:11" ht="24" customHeight="1">
      <c r="A17" s="40">
        <v>2</v>
      </c>
      <c r="B17" s="32">
        <f>SUMIFS(Arkusz1!$C$4:$C$119,Arkusz1!$A$4:$A$119,"=bielik",Arkusz1!$B$4:$B$119,"=2")</f>
        <v>0</v>
      </c>
      <c r="C17" s="31">
        <f>SUMIFS(Arkusz1!$D$4:$D$119,Arkusz1!$A$4:$A$119,"=bielik",Arkusz1!$B$4:$B$119,"=2")</f>
        <v>0</v>
      </c>
      <c r="D17" s="32">
        <f>SUMIFS(Arkusz1!$H$4:$H$119,Arkusz1!$F$4:$F$119,"=bielik",Arkusz1!$G$4:$G$119,"=2")</f>
        <v>0</v>
      </c>
      <c r="E17" s="31">
        <f>SUMIFS(Arkusz1!$I$4:$I$119,Arkusz1!$F$4:$F$119,"=bielik",Arkusz1!$G$4:$G$119,"=2")</f>
        <v>0</v>
      </c>
      <c r="F17" s="32">
        <f>SUMIFS(Arkusz1!$M$4:$M$119,Arkusz1!$K$4:$K$119,"=bielik",Arkusz1!$L$4:$L$119,"=2")</f>
        <v>0</v>
      </c>
      <c r="G17" s="31">
        <f>SUMIFS(Arkusz1!$N$4:$N$119,Arkusz1!$K$4:$K$119,"=bielik",Arkusz1!$L$4:$L$119,"=2")</f>
        <v>0</v>
      </c>
      <c r="H17" s="32">
        <f>SUMIFS(Arkusz1!$R$4:$R$119,Arkusz1!$P$4:$P$119,"=bielik",Arkusz1!$Q$4:$Q$119,"=2")</f>
        <v>0</v>
      </c>
      <c r="I17" s="31">
        <f>SUMIFS(Arkusz1!$S$4:$S$119,Arkusz1!$P$4:$P$119,"=bielik",Arkusz1!$Q$4:$Q$119,"=2")</f>
        <v>0</v>
      </c>
      <c r="J17" s="32">
        <f t="shared" si="0"/>
        <v>0</v>
      </c>
      <c r="K17" s="31">
        <f t="shared" si="1"/>
        <v>0</v>
      </c>
    </row>
    <row r="18" spans="1:11" ht="24" customHeight="1">
      <c r="A18" s="40">
        <v>3</v>
      </c>
      <c r="B18" s="32">
        <f>SUMIFS(Arkusz1!$C$4:$C$119,Arkusz1!$A$4:$A$119,"=bielik",Arkusz1!$B$4:$B$119,"=3")</f>
        <v>0</v>
      </c>
      <c r="C18" s="31">
        <f>SUMIFS(Arkusz1!$D$4:$D$119,Arkusz1!$A$4:$A$119,"=bielik",Arkusz1!$B$4:$B$119,"=3")</f>
        <v>0</v>
      </c>
      <c r="D18" s="32">
        <f>SUMIFS(Arkusz1!$H$4:$H$119,Arkusz1!$F$4:$F$119,"=bielik",Arkusz1!$G$4:$G$119,"=3")</f>
        <v>0</v>
      </c>
      <c r="E18" s="31">
        <f>SUMIFS(Arkusz1!$I$4:$I$119,Arkusz1!$F$4:$F$119,"=bielik",Arkusz1!$G$4:$G$119,"=3")</f>
        <v>0</v>
      </c>
      <c r="F18" s="32">
        <f>SUMIFS(Arkusz1!$M$4:$M$119,Arkusz1!$K$4:$K$119,"=bielik",Arkusz1!$L$4:$L$119,"=3")</f>
        <v>0</v>
      </c>
      <c r="G18" s="31">
        <f>SUMIFS(Arkusz1!$N$4:$N$119,Arkusz1!$K$4:$K$119,"=bielik",Arkusz1!$L$4:$L$119,"=3")</f>
        <v>0</v>
      </c>
      <c r="H18" s="32">
        <f>SUMIFS(Arkusz1!$R$4:$R$119,Arkusz1!$P$4:$P$119,"=bielik",Arkusz1!$Q$4:$Q$119,"=3")</f>
        <v>0</v>
      </c>
      <c r="I18" s="31">
        <f>SUMIFS(Arkusz1!$S$4:$S$119,Arkusz1!$P$4:$P$119,"=bielik",Arkusz1!$Q$4:$Q$119,"=3")</f>
        <v>0</v>
      </c>
      <c r="J18" s="32">
        <f t="shared" si="0"/>
        <v>0</v>
      </c>
      <c r="K18" s="31">
        <f t="shared" si="1"/>
        <v>0</v>
      </c>
    </row>
    <row r="19" spans="1:11" ht="24" customHeight="1">
      <c r="A19" s="40">
        <v>4</v>
      </c>
      <c r="B19" s="32">
        <f>SUMIFS(Arkusz1!$C$4:$C$119,Arkusz1!$A$4:$A$119,"=bielik",Arkusz1!$B$4:$B$119,"=4")</f>
        <v>0</v>
      </c>
      <c r="C19" s="31">
        <f>SUMIFS(Arkusz1!$D$4:$D$119,Arkusz1!$A$4:$A$119,"=bielik",Arkusz1!$B$4:$B$119,"=4")</f>
        <v>0</v>
      </c>
      <c r="D19" s="32">
        <f>SUMIFS(Arkusz1!$H$4:$H$119,Arkusz1!$F$4:$F$119,"=bielik",Arkusz1!$G$4:$G$119,"=4")</f>
        <v>0</v>
      </c>
      <c r="E19" s="31">
        <f>SUMIFS(Arkusz1!$I$4:$I$119,Arkusz1!$F$4:$F$119,"=bielik",Arkusz1!$G$4:$G$119,"=4")</f>
        <v>0</v>
      </c>
      <c r="F19" s="32">
        <f>SUMIFS(Arkusz1!$M$4:$M$119,Arkusz1!$K$4:$K$119,"=bielik",Arkusz1!$L$4:$L$119,"=4")</f>
        <v>0</v>
      </c>
      <c r="G19" s="31">
        <f>SUMIFS(Arkusz1!$N$4:$N$119,Arkusz1!$K$4:$K$119,"=bielik",Arkusz1!$L$4:$L$119,"=4")</f>
        <v>0</v>
      </c>
      <c r="H19" s="32">
        <f>SUMIFS(Arkusz1!$R$4:$R$119,Arkusz1!$P$4:$P$119,"=bielik",Arkusz1!$Q$4:$Q$119,"=4")</f>
        <v>0</v>
      </c>
      <c r="I19" s="31">
        <f>SUMIFS(Arkusz1!$S$4:$S$119,Arkusz1!$P$4:$P$119,"=bielik",Arkusz1!$Q$4:$Q$119,"=4")</f>
        <v>0</v>
      </c>
      <c r="J19" s="32">
        <f t="shared" si="0"/>
        <v>0</v>
      </c>
      <c r="K19" s="31">
        <f t="shared" si="1"/>
        <v>0</v>
      </c>
    </row>
    <row r="20" spans="1:11" ht="24" customHeight="1">
      <c r="A20" s="40">
        <v>5</v>
      </c>
      <c r="B20" s="32">
        <f>SUMIFS(Arkusz1!$C$4:$C$119,Arkusz1!$A$4:$A$119,"=bielik",Arkusz1!$B$4:$B$119,"=5")</f>
        <v>0</v>
      </c>
      <c r="C20" s="31">
        <f>SUMIFS(Arkusz1!$D$4:$D$119,Arkusz1!$A$4:$A$119,"=bielik",Arkusz1!$B$4:$B$119,"=5")</f>
        <v>0</v>
      </c>
      <c r="D20" s="32">
        <f>SUMIFS(Arkusz1!$H$4:$H$119,Arkusz1!$F$4:$F$119,"=bielik",Arkusz1!$G$4:$G$119,"=5")</f>
        <v>0</v>
      </c>
      <c r="E20" s="31">
        <f>SUMIFS(Arkusz1!$I$4:$I$119,Arkusz1!$F$4:$F$119,"=bielik",Arkusz1!$G$4:$G$119,"=5")</f>
        <v>0</v>
      </c>
      <c r="F20" s="32">
        <f>SUMIFS(Arkusz1!$M$4:$M$119,Arkusz1!$K$4:$K$119,"=bielik",Arkusz1!$L$4:$L$119,"=5")</f>
        <v>0</v>
      </c>
      <c r="G20" s="31">
        <f>SUMIFS(Arkusz1!$N$4:$N$119,Arkusz1!$K$4:$K$119,"=bielik",Arkusz1!$L$4:$L$119,"=5")</f>
        <v>0</v>
      </c>
      <c r="H20" s="32">
        <f>SUMIFS(Arkusz1!$R$4:$R$119,Arkusz1!$P$4:$P$119,"=bielik",Arkusz1!$Q$4:$Q$119,"=5")</f>
        <v>0</v>
      </c>
      <c r="I20" s="31">
        <f>SUMIFS(Arkusz1!$S$4:$S$119,Arkusz1!$P$4:$P$119,"=bielik",Arkusz1!$Q$4:$Q$119,"=5")</f>
        <v>0</v>
      </c>
      <c r="J20" s="32">
        <f t="shared" si="0"/>
        <v>0</v>
      </c>
      <c r="K20" s="31">
        <f t="shared" si="1"/>
        <v>0</v>
      </c>
    </row>
    <row r="21" spans="1:11" ht="24" customHeight="1">
      <c r="A21" s="40">
        <v>6</v>
      </c>
      <c r="B21" s="32">
        <f>SUMIFS(Arkusz1!$C$4:$C$119,Arkusz1!$A$4:$A$119,"=bielik",Arkusz1!$B$4:$B$119,"=6")</f>
        <v>0</v>
      </c>
      <c r="C21" s="31">
        <f>SUMIFS(Arkusz1!$D$4:$D$119,Arkusz1!$A$4:$A$119,"=bielik",Arkusz1!$B$4:$B$119,"=6")</f>
        <v>0</v>
      </c>
      <c r="D21" s="32">
        <f>SUMIFS(Arkusz1!$H$4:$H$119,Arkusz1!$F$4:$F$119,"=bielik",Arkusz1!$G$4:$G$119,"=6")</f>
        <v>0</v>
      </c>
      <c r="E21" s="31">
        <f>SUMIFS(Arkusz1!$I$4:$I$119,Arkusz1!$F$4:$F$119,"=bielik",Arkusz1!$G$4:$G$119,"=6")</f>
        <v>0</v>
      </c>
      <c r="F21" s="32">
        <f>SUMIFS(Arkusz1!$M$4:$M$119,Arkusz1!$K$4:$K$119,"=bielik",Arkusz1!$L$4:$L$119,"=6")</f>
        <v>0</v>
      </c>
      <c r="G21" s="31">
        <f>SUMIFS(Arkusz1!$N$4:$N$119,Arkusz1!$K$4:$K$119,"=bielik",Arkusz1!$L$4:$L$119,"=6")</f>
        <v>0</v>
      </c>
      <c r="H21" s="32">
        <f>SUMIFS(Arkusz1!$R$4:$R$119,Arkusz1!$P$4:$P$119,"=bielik",Arkusz1!$Q$4:$Q$119,"=6")</f>
        <v>0</v>
      </c>
      <c r="I21" s="31">
        <f>SUMIFS(Arkusz1!$S$4:$S$119,Arkusz1!$P$4:$P$119,"=bielik",Arkusz1!$Q$4:$Q$119,"=6")</f>
        <v>0</v>
      </c>
      <c r="J21" s="32">
        <f t="shared" si="0"/>
        <v>0</v>
      </c>
      <c r="K21" s="31">
        <f t="shared" si="1"/>
        <v>0</v>
      </c>
    </row>
    <row r="22" spans="1:11" ht="24" customHeight="1">
      <c r="A22" s="40">
        <v>7</v>
      </c>
      <c r="B22" s="32">
        <f>SUMIFS(Arkusz1!$C$4:$C$119,Arkusz1!$A$4:$A$119,"=bielik",Arkusz1!$B$4:$B$119,"=7")</f>
        <v>0</v>
      </c>
      <c r="C22" s="31">
        <f>SUMIFS(Arkusz1!$D$4:$D$119,Arkusz1!$A$4:$A$119,"=bielik",Arkusz1!$B$4:$B$119,"=7")</f>
        <v>0</v>
      </c>
      <c r="D22" s="32">
        <f>SUMIFS(Arkusz1!$H$4:$H$119,Arkusz1!$F$4:$F$119,"=bielik",Arkusz1!$G$4:$G$119,"=7")</f>
        <v>0</v>
      </c>
      <c r="E22" s="31">
        <f>SUMIFS(Arkusz1!$I$4:$I$119,Arkusz1!$F$4:$F$119,"=bielik",Arkusz1!$G$4:$G$119,"=7")</f>
        <v>0</v>
      </c>
      <c r="F22" s="32">
        <f>SUMIFS(Arkusz1!$M$4:$M$119,Arkusz1!$K$4:$K$119,"=bielik",Arkusz1!$L$4:$L$119,"=7")</f>
        <v>0</v>
      </c>
      <c r="G22" s="31">
        <f>SUMIFS(Arkusz1!$N$4:$N$119,Arkusz1!$K$4:$K$119,"=bielik",Arkusz1!$L$4:$L$119,"=7")</f>
        <v>0</v>
      </c>
      <c r="H22" s="32">
        <f>SUMIFS(Arkusz1!$R$4:$R$119,Arkusz1!$P$4:$P$119,"=bielik",Arkusz1!$Q$4:$Q$119,"=7")</f>
        <v>0</v>
      </c>
      <c r="I22" s="31">
        <f>SUMIFS(Arkusz1!$S$4:$S$119,Arkusz1!$P$4:$P$119,"=bielik",Arkusz1!$Q$4:$Q$119,"=7")</f>
        <v>0</v>
      </c>
      <c r="J22" s="32">
        <f t="shared" si="0"/>
        <v>0</v>
      </c>
      <c r="K22" s="31">
        <f t="shared" si="1"/>
        <v>0</v>
      </c>
    </row>
    <row r="23" spans="1:11" ht="24" customHeight="1">
      <c r="A23" s="40">
        <v>8</v>
      </c>
      <c r="B23" s="32">
        <f>SUMIFS(Arkusz1!$C$4:$C$119,Arkusz1!$A$4:$A$119,"=bielik",Arkusz1!$B$4:$B$119,"=8")</f>
        <v>0</v>
      </c>
      <c r="C23" s="31">
        <f>SUMIFS(Arkusz1!$D$4:$D$119,Arkusz1!$A$4:$A$119,"=bielik",Arkusz1!$B$4:$B$119,"=8")</f>
        <v>0</v>
      </c>
      <c r="D23" s="32">
        <f>SUMIFS(Arkusz1!$H$4:$H$119,Arkusz1!$F$4:$F$119,"=bielik",Arkusz1!$G$4:$G$119,"=8")</f>
        <v>0</v>
      </c>
      <c r="E23" s="31">
        <f>SUMIFS(Arkusz1!$I$4:$I$119,Arkusz1!$F$4:$F$119,"=bielik",Arkusz1!$G$4:$G$119,"=8")</f>
        <v>0</v>
      </c>
      <c r="F23" s="32">
        <f>SUMIFS(Arkusz1!$M$4:$M$119,Arkusz1!$K$4:$K$119,"=bielik",Arkusz1!$L$4:$L$119,"=8")</f>
        <v>0</v>
      </c>
      <c r="G23" s="31">
        <f>SUMIFS(Arkusz1!$N$4:$N$119,Arkusz1!$K$4:$K$119,"=bielik",Arkusz1!$L$4:$L$119,"=8")</f>
        <v>0</v>
      </c>
      <c r="H23" s="32">
        <f>SUMIFS(Arkusz1!$R$4:$R$119,Arkusz1!$P$4:$P$119,"=bielik",Arkusz1!$Q$4:$Q$119,"=8")</f>
        <v>0</v>
      </c>
      <c r="I23" s="31">
        <f>SUMIFS(Arkusz1!$S$4:$S$119,Arkusz1!$P$4:$P$119,"=bielik",Arkusz1!$Q$4:$Q$119,"=8")</f>
        <v>0</v>
      </c>
      <c r="J23" s="32">
        <f t="shared" si="0"/>
        <v>0</v>
      </c>
      <c r="K23" s="31">
        <f t="shared" si="1"/>
        <v>0</v>
      </c>
    </row>
    <row r="24" spans="1:11" ht="24" customHeight="1">
      <c r="A24" s="40">
        <v>9</v>
      </c>
      <c r="B24" s="32">
        <f>SUMIFS(Arkusz1!$C$4:$C$119,Arkusz1!$A$4:$A$119,"=bielik",Arkusz1!$B$4:$B$119,"=9")</f>
        <v>0</v>
      </c>
      <c r="C24" s="31">
        <f>SUMIFS(Arkusz1!$D$4:$D$119,Arkusz1!$A$4:$A$119,"=bielik",Arkusz1!$B$4:$B$119,"=9")</f>
        <v>0</v>
      </c>
      <c r="D24" s="32">
        <f>SUMIFS(Arkusz1!$H$4:$H$119,Arkusz1!$F$4:$F$119,"=bielik",Arkusz1!$G$4:$G$119,"=9")</f>
        <v>0</v>
      </c>
      <c r="E24" s="31">
        <f>SUMIFS(Arkusz1!$I$4:$I$119,Arkusz1!$F$4:$F$119,"=bielik",Arkusz1!$G$4:$G$119,"=9")</f>
        <v>0</v>
      </c>
      <c r="F24" s="32">
        <f>SUMIFS(Arkusz1!$M$4:$M$119,Arkusz1!$K$4:$K$119,"=bielik",Arkusz1!$L$4:$L$119,"=9")</f>
        <v>0</v>
      </c>
      <c r="G24" s="31">
        <f>SUMIFS(Arkusz1!$N$4:$N$119,Arkusz1!$K$4:$K$119,"=bielik",Arkusz1!$L$4:$L$119,"=9")</f>
        <v>0</v>
      </c>
      <c r="H24" s="32">
        <f>SUMIFS(Arkusz1!$R$4:$R$119,Arkusz1!$P$4:$P$119,"=bielik",Arkusz1!$Q$4:$Q$119,"=9")</f>
        <v>0</v>
      </c>
      <c r="I24" s="31">
        <f>SUMIFS(Arkusz1!$S$4:$S$119,Arkusz1!$P$4:$P$119,"=bielik",Arkusz1!$Q$4:$Q$119,"=9")</f>
        <v>0</v>
      </c>
      <c r="J24" s="32">
        <f t="shared" si="0"/>
        <v>0</v>
      </c>
      <c r="K24" s="31">
        <f t="shared" si="1"/>
        <v>0</v>
      </c>
    </row>
    <row r="25" spans="1:11" ht="31.5">
      <c r="A25" s="41" t="s">
        <v>58</v>
      </c>
      <c r="B25" s="42">
        <f t="shared" ref="B25:K25" si="2">SUM(B16:B24)</f>
        <v>0</v>
      </c>
      <c r="C25" s="42">
        <f t="shared" si="2"/>
        <v>0</v>
      </c>
      <c r="D25" s="42">
        <f t="shared" si="2"/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3">
    <mergeCell ref="J14:K14"/>
    <mergeCell ref="D9:E9"/>
    <mergeCell ref="F9:G9"/>
    <mergeCell ref="B14:C14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5.85546875" customWidth="1"/>
    <col min="3" max="3" width="12.28515625" customWidth="1"/>
  </cols>
  <sheetData>
    <row r="1" spans="1:11" ht="15">
      <c r="K1" s="33" t="s">
        <v>60</v>
      </c>
    </row>
    <row r="2" spans="1:11" ht="14.25">
      <c r="K2" s="34" t="s">
        <v>74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16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SUMIFS(Arkusz1!$H$4:$H$119,Arkusz1!$F$4:$F$119,"=orlik krzykliwy",Arkusz1!$G$4:$G$119,"=1")</f>
        <v>0</v>
      </c>
      <c r="E16" s="31">
        <f>SUMIFS(Arkusz1!$I$4:$I$119,Arkusz1!$F$4:$F$119,"=orlik krzykliwy",Arkusz1!$G$4:$G$119,"=1")</f>
        <v>0</v>
      </c>
      <c r="F16" s="32">
        <f>SUMIFS(Arkusz1!$M$4:$M$119,Arkusz1!$K$4:$K$119,"=orlik krzykliwy",Arkusz1!$L$4:$L$119,"=1")</f>
        <v>0</v>
      </c>
      <c r="G16" s="31">
        <f>SUMIFS(Arkusz1!$N$4:$N$119,Arkusz1!$K$4:$K$119,"=orlik krzykliwy",Arkusz1!$L$4:$L$119,"=1")</f>
        <v>0</v>
      </c>
      <c r="H16" s="32">
        <f>SUMIFS(Arkusz1!$R$4:$R$119,Arkusz1!$P$4:$P$119,"=orlik krzykliwy",Arkusz1!$Q$4:$Q$119,"=1")</f>
        <v>0</v>
      </c>
      <c r="I16" s="31">
        <f>SUMIFS(Arkusz1!$S$4:$S$119,Arkusz1!$P$4:$P$119,"=orlik krzykliwy",Arkusz1!$Q$4:$Q$119,"=1")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SUMIFS(Arkusz1!$H$4:$H$119,Arkusz1!$F$4:$F$119,"=orlik krzykliwy",Arkusz1!$G$4:$G$119,"=2")</f>
        <v>0</v>
      </c>
      <c r="E17" s="31">
        <f>SUMIFS(Arkusz1!$I$4:$I$119,Arkusz1!$F$4:$F$119,"=orlik krzykliwy",Arkusz1!$G$4:$G$119,"=2")</f>
        <v>0</v>
      </c>
      <c r="F17" s="32">
        <f>SUMIFS(Arkusz1!$M$4:$M$119,Arkusz1!$K$4:$K$119,"=orlik krzykliwy",Arkusz1!$L$4:$L$119,"=2")</f>
        <v>0</v>
      </c>
      <c r="G17" s="31">
        <f>SUMIFS(Arkusz1!$N$4:$N$119,Arkusz1!$K$4:$K$119,"=orlik krzykliwy",Arkusz1!$L$4:$L$119,"=2")</f>
        <v>0</v>
      </c>
      <c r="H17" s="32">
        <f>SUMIFS(Arkusz1!$R$4:$R$119,Arkusz1!$P$4:$P$119,"=orlik krzykliwy",Arkusz1!$Q$4:$Q$119,"=2")</f>
        <v>0</v>
      </c>
      <c r="I17" s="31">
        <f>SUMIFS(Arkusz1!$S$4:$S$119,Arkusz1!$P$4:$P$119,"=orlik krzykliwy",Arkusz1!$Q$4:$Q$119,"=2")</f>
        <v>0</v>
      </c>
      <c r="J17" s="32">
        <f t="shared" ref="J17:J24" si="0">MAX(D17,F17,H17,)</f>
        <v>0</v>
      </c>
      <c r="K17" s="31">
        <f t="shared" ref="K17:K24" si="1">MAX(E17,G17,I17)</f>
        <v>0</v>
      </c>
    </row>
    <row r="18" spans="3:11" ht="24" customHeight="1">
      <c r="C18" s="40">
        <v>3</v>
      </c>
      <c r="D18" s="32">
        <f>SUMIFS(Arkusz1!$H$4:$H$119,Arkusz1!$F$4:$F$119,"=orlik krzykliwy",Arkusz1!$G$4:$G$119,"=3")</f>
        <v>0</v>
      </c>
      <c r="E18" s="31">
        <f>SUMIFS(Arkusz1!$I$4:$I$119,Arkusz1!$F$4:$F$119,"=orlik krzykliwy",Arkusz1!$G$4:$G$119,"=3")</f>
        <v>0</v>
      </c>
      <c r="F18" s="32">
        <f>SUMIFS(Arkusz1!$M$4:$M$119,Arkusz1!$K$4:$K$119,"=orlik krzykliwy",Arkusz1!$L$4:$L$119,"=3")</f>
        <v>0</v>
      </c>
      <c r="G18" s="31">
        <f>SUMIFS(Arkusz1!$N$4:$N$119,Arkusz1!$K$4:$K$119,"=orlik krzykliwy",Arkusz1!$L$4:$L$119,"=3")</f>
        <v>0</v>
      </c>
      <c r="H18" s="32">
        <f>SUMIFS(Arkusz1!$R$4:$R$119,Arkusz1!$P$4:$P$119,"=orlik krzykliwy",Arkusz1!$Q$4:$Q$119,"=3")</f>
        <v>0</v>
      </c>
      <c r="I18" s="31">
        <f>SUMIFS(Arkusz1!$S$4:$S$119,Arkusz1!$P$4:$P$119,"=orlik krzykliwy",Arkusz1!$Q$4:$Q$119,"=3")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SUMIFS(Arkusz1!$H$4:$H$119,Arkusz1!$F$4:$F$119,"=orlik krzykliwy",Arkusz1!$G$4:$G$119,"=4")</f>
        <v>0</v>
      </c>
      <c r="E19" s="31">
        <f>SUMIFS(Arkusz1!$I$4:$I$119,Arkusz1!$F$4:$F$119,"=orlik krzykliwy",Arkusz1!$G$4:$G$119,"=4")</f>
        <v>0</v>
      </c>
      <c r="F19" s="32">
        <f>SUMIFS(Arkusz1!$M$4:$M$119,Arkusz1!$K$4:$K$119,"=orlik krzykliwy",Arkusz1!$L$4:$L$119,"=4")</f>
        <v>0</v>
      </c>
      <c r="G19" s="31">
        <f>SUMIFS(Arkusz1!$N$4:$N$119,Arkusz1!$K$4:$K$119,"=orlik krzykliwy",Arkusz1!$L$4:$L$119,"=4")</f>
        <v>0</v>
      </c>
      <c r="H19" s="32">
        <f>SUMIFS(Arkusz1!$R$4:$R$119,Arkusz1!$P$4:$P$119,"=orlik krzykliwy",Arkusz1!$Q$4:$Q$119,"=4")</f>
        <v>0</v>
      </c>
      <c r="I19" s="31">
        <f>SUMIFS(Arkusz1!$S$4:$S$119,Arkusz1!$P$4:$P$119,"=orlik krzykliwy",Arkusz1!$Q$4:$Q$119,"=4")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SUMIFS(Arkusz1!$H$4:$H$119,Arkusz1!$F$4:$F$119,"=orlik krzykliwy",Arkusz1!$G$4:$G$119,"=5")</f>
        <v>0</v>
      </c>
      <c r="E20" s="31">
        <f>SUMIFS(Arkusz1!$I$4:$I$119,Arkusz1!$F$4:$F$119,"=orlik krzykliwy",Arkusz1!$G$4:$G$119,"=5")</f>
        <v>0</v>
      </c>
      <c r="F20" s="32">
        <f>SUMIFS(Arkusz1!$M$4:$M$119,Arkusz1!$K$4:$K$119,"=orlik krzykliwy",Arkusz1!$L$4:$L$119,"=5")</f>
        <v>0</v>
      </c>
      <c r="G20" s="31">
        <f>SUMIFS(Arkusz1!$N$4:$N$119,Arkusz1!$K$4:$K$119,"=orlik krzykliwy",Arkusz1!$L$4:$L$119,"=5")</f>
        <v>0</v>
      </c>
      <c r="H20" s="32">
        <f>SUMIFS(Arkusz1!$R$4:$R$119,Arkusz1!$P$4:$P$119,"=orlik krzykliwy",Arkusz1!$Q$4:$Q$119,"=5")</f>
        <v>0</v>
      </c>
      <c r="I20" s="31">
        <f>SUMIFS(Arkusz1!$S$4:$S$119,Arkusz1!$P$4:$P$119,"=orlik krzykliwy",Arkusz1!$Q$4:$Q$119,"=5")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SUMIFS(Arkusz1!$H$4:$H$119,Arkusz1!$F$4:$F$119,"=orlik krzykliwy",Arkusz1!$G$4:$G$119,"=6")</f>
        <v>0</v>
      </c>
      <c r="E21" s="31">
        <f>SUMIFS(Arkusz1!$I$4:$I$119,Arkusz1!$F$4:$F$119,"=orlik krzykliwy",Arkusz1!$G$4:$G$119,"=6")</f>
        <v>0</v>
      </c>
      <c r="F21" s="32">
        <f>SUMIFS(Arkusz1!$M$4:$M$119,Arkusz1!$K$4:$K$119,"=orlik krzykliwy",Arkusz1!$L$4:$L$119,"=6")</f>
        <v>0</v>
      </c>
      <c r="G21" s="31">
        <f>SUMIFS(Arkusz1!$N$4:$N$119,Arkusz1!$K$4:$K$119,"=orlik krzykliwy",Arkusz1!$L$4:$L$119,"=6")</f>
        <v>0</v>
      </c>
      <c r="H21" s="32">
        <f>SUMIFS(Arkusz1!$R$4:$R$119,Arkusz1!$P$4:$P$119,"=orlik krzykliwy",Arkusz1!$Q$4:$Q$119,"=6")</f>
        <v>0</v>
      </c>
      <c r="I21" s="31">
        <f>SUMIFS(Arkusz1!$S$4:$S$119,Arkusz1!$P$4:$P$119,"=orlik krzykliwy",Arkusz1!$Q$4:$Q$119,"=6")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SUMIFS(Arkusz1!$H$4:$H$119,Arkusz1!$F$4:$F$119,"=orlik krzykliwy",Arkusz1!$G$4:$G$119,"=7")</f>
        <v>0</v>
      </c>
      <c r="E22" s="31">
        <f>SUMIFS(Arkusz1!$I$4:$I$119,Arkusz1!$F$4:$F$119,"=orlik krzykliwy",Arkusz1!$G$4:$G$119,"=7")</f>
        <v>0</v>
      </c>
      <c r="F22" s="32">
        <f>SUMIFS(Arkusz1!$M$4:$M$119,Arkusz1!$K$4:$K$119,"=orlik krzykliwy",Arkusz1!$L$4:$L$119,"=7")</f>
        <v>0</v>
      </c>
      <c r="G22" s="31">
        <f>SUMIFS(Arkusz1!$N$4:$N$119,Arkusz1!$K$4:$K$119,"=orlik krzykliwy",Arkusz1!$L$4:$L$119,"=7")</f>
        <v>0</v>
      </c>
      <c r="H22" s="32">
        <f>SUMIFS(Arkusz1!$R$4:$R$119,Arkusz1!$P$4:$P$119,"=orlik krzykliwy",Arkusz1!$Q$4:$Q$119,"=7")</f>
        <v>0</v>
      </c>
      <c r="I22" s="31">
        <f>SUMIFS(Arkusz1!$S$4:$S$119,Arkusz1!$P$4:$P$119,"=orlik krzykliwy",Arkusz1!$Q$4:$Q$119,"=7")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SUMIFS(Arkusz1!$H$4:$H$119,Arkusz1!$F$4:$F$119,"=orlik krzykliwy",Arkusz1!$G$4:$G$119,"=8")</f>
        <v>0</v>
      </c>
      <c r="E23" s="31">
        <f>SUMIFS(Arkusz1!$I$4:$I$119,Arkusz1!$F$4:$F$119,"=orlik krzykliwy",Arkusz1!$G$4:$G$119,"=8")</f>
        <v>0</v>
      </c>
      <c r="F23" s="32">
        <f>SUMIFS(Arkusz1!$M$4:$M$119,Arkusz1!$K$4:$K$119,"=orlik krzykliwy",Arkusz1!$L$4:$L$119,"=8")</f>
        <v>0</v>
      </c>
      <c r="G23" s="31">
        <f>SUMIFS(Arkusz1!$N$4:$N$119,Arkusz1!$K$4:$K$119,"=orlik krzykliwy",Arkusz1!$L$4:$L$119,"=8")</f>
        <v>0</v>
      </c>
      <c r="H23" s="32">
        <f>SUMIFS(Arkusz1!$R$4:$R$119,Arkusz1!$P$4:$P$119,"=orlik krzykliwy",Arkusz1!$Q$4:$Q$119,"=8")</f>
        <v>0</v>
      </c>
      <c r="I23" s="31">
        <f>SUMIFS(Arkusz1!$S$4:$S$119,Arkusz1!$P$4:$P$119,"=orlik krzykliwy",Arkusz1!$Q$4:$Q$119,"=8")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SUMIFS(Arkusz1!$H$4:$H$119,Arkusz1!$F$4:$F$119,"=orlik krzykliwy",Arkusz1!$G$4:$G$119,"=9")</f>
        <v>0</v>
      </c>
      <c r="E24" s="31">
        <f>SUMIFS(Arkusz1!$I$4:$I$119,Arkusz1!$F$4:$F$119,"=orlik krzykliwy",Arkusz1!$G$4:$G$119,"=9")</f>
        <v>0</v>
      </c>
      <c r="F24" s="32">
        <f>SUMIFS(Arkusz1!$M$4:$M$119,Arkusz1!$K$4:$K$119,"=orlik krzykliwy",Arkusz1!$L$4:$L$119,"=9")</f>
        <v>0</v>
      </c>
      <c r="G24" s="31">
        <f>SUMIFS(Arkusz1!$N$4:$N$119,Arkusz1!$K$4:$K$119,"=orlik krzykliwy",Arkusz1!$L$4:$L$119,"=9")</f>
        <v>0</v>
      </c>
      <c r="H24" s="32">
        <f>SUMIFS(Arkusz1!$R$4:$R$119,Arkusz1!$P$4:$P$119,"=orlik krzykliwy",Arkusz1!$Q$4:$Q$119,"=9")</f>
        <v>0</v>
      </c>
      <c r="I24" s="31">
        <f>SUMIFS(Arkusz1!$S$4:$S$119,Arkusz1!$P$4:$P$119,"=orlik krzykliwy",Arkusz1!$Q$4:$Q$119,"=9")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5.140625" customWidth="1"/>
    <col min="3" max="3" width="12.5703125" customWidth="1"/>
  </cols>
  <sheetData>
    <row r="1" spans="1:11" ht="15">
      <c r="K1" s="33" t="s">
        <v>60</v>
      </c>
    </row>
    <row r="2" spans="1:11" ht="14.25">
      <c r="K2" s="34" t="s">
        <v>75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7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SUMIFS(Arkusz1!$H$4:$H$119,Arkusz1!$F$4:$F$119,"=błotniak stawowy",Arkusz1!$G$4:$G$119,"=1")</f>
        <v>0</v>
      </c>
      <c r="E16" s="31">
        <f>SUMIFS(Arkusz1!$I$4:$I$119,Arkusz1!$F$4:$F$119,"=błotniak stawowy",Arkusz1!$G$4:$G$119,"=1")</f>
        <v>0</v>
      </c>
      <c r="F16" s="32">
        <f>SUMIFS(Arkusz1!$M$4:$M$119,Arkusz1!$K$4:$K$119,"=błotniak stawowy",Arkusz1!$L$4:$L$119,"=1")</f>
        <v>0</v>
      </c>
      <c r="G16" s="31">
        <f>SUMIFS(Arkusz1!$N$4:$N$119,Arkusz1!$K$4:$K$119,"=błotniak stawowy",Arkusz1!$L$4:$L$119,"=1")</f>
        <v>0</v>
      </c>
      <c r="H16" s="32">
        <f>SUMIFS(Arkusz1!$R$4:$R$119,Arkusz1!$P$4:$P$119,"=błotniak stawowy",Arkusz1!$Q$4:$Q$119,"=1")</f>
        <v>0</v>
      </c>
      <c r="I16" s="31">
        <f>SUMIFS(Arkusz1!$S$4:$S$119,Arkusz1!$P$4:$P$119,"=błotniak stawowy",Arkusz1!$Q$4:$Q$119,"=1")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SUMIFS(Arkusz1!$H$4:$H$119,Arkusz1!$F$4:$F$119,"=błotniak stawowy",Arkusz1!$G$4:$G$119,"=2")</f>
        <v>0</v>
      </c>
      <c r="E17" s="31">
        <f>SUMIFS(Arkusz1!$I$4:$I$119,Arkusz1!$F$4:$F$119,"=błotniak stawowy",Arkusz1!$G$4:$G$119,"=2")</f>
        <v>0</v>
      </c>
      <c r="F17" s="32">
        <f>SUMIFS(Arkusz1!$M$4:$M$119,Arkusz1!$K$4:$K$119,"=błotniak stawowy",Arkusz1!$L$4:$L$119,"=2")</f>
        <v>0</v>
      </c>
      <c r="G17" s="31">
        <f>SUMIFS(Arkusz1!$N$4:$N$119,Arkusz1!$K$4:$K$119,"=błotniak stawowy",Arkusz1!$L$4:$L$119,"=2")</f>
        <v>0</v>
      </c>
      <c r="H17" s="32">
        <f>SUMIFS(Arkusz1!$R$4:$R$119,Arkusz1!$P$4:$P$119,"=błotniak stawowy",Arkusz1!$Q$4:$Q$119,"=2")</f>
        <v>0</v>
      </c>
      <c r="I17" s="31">
        <f>SUMIFS(Arkusz1!$S$4:$S$119,Arkusz1!$P$4:$P$119,"=błotniak stawowy",Arkusz1!$Q$4:$Q$119,"=2")</f>
        <v>0</v>
      </c>
      <c r="J17" s="32">
        <f t="shared" ref="J17:J23" si="0">MAX(D17,F17,H17,)</f>
        <v>0</v>
      </c>
      <c r="K17" s="31">
        <f t="shared" ref="K17:K23" si="1">MAX(E17,G17,I17)</f>
        <v>0</v>
      </c>
    </row>
    <row r="18" spans="3:11" ht="24" customHeight="1">
      <c r="C18" s="40">
        <v>3</v>
      </c>
      <c r="D18" s="32">
        <f>SUMIFS(Arkusz1!$H$4:$H$119,Arkusz1!$F$4:$F$119,"=błotniak stawowy",Arkusz1!$G$4:$G$119,"=3")</f>
        <v>0</v>
      </c>
      <c r="E18" s="31">
        <f>SUMIFS(Arkusz1!$I$4:$I$119,Arkusz1!$F$4:$F$119,"=błotniak stawowy",Arkusz1!$G$4:$G$119,"=3")</f>
        <v>0</v>
      </c>
      <c r="F18" s="32">
        <f>SUMIFS(Arkusz1!$M$4:$M$119,Arkusz1!$K$4:$K$119,"=błotniak stawowy",Arkusz1!$L$4:$L$119,"=3")</f>
        <v>0</v>
      </c>
      <c r="G18" s="31">
        <f>SUMIFS(Arkusz1!$N$4:$N$119,Arkusz1!$K$4:$K$119,"=błotniak stawowy",Arkusz1!$L$4:$L$119,"=3")</f>
        <v>0</v>
      </c>
      <c r="H18" s="32">
        <f>SUMIFS(Arkusz1!$R$4:$R$119,Arkusz1!$P$4:$P$119,"=błotniak stawowy",Arkusz1!$Q$4:$Q$119,"=3")</f>
        <v>0</v>
      </c>
      <c r="I18" s="31">
        <f>SUMIFS(Arkusz1!$S$4:$S$119,Arkusz1!$P$4:$P$119,"=błotniak stawowy",Arkusz1!$Q$4:$Q$119,"=3")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SUMIFS(Arkusz1!$H$4:$H$119,Arkusz1!$F$4:$F$119,"=błotniak stawowy",Arkusz1!$G$4:$G$119,"=4")</f>
        <v>0</v>
      </c>
      <c r="E19" s="31">
        <f>SUMIFS(Arkusz1!$I$4:$I$119,Arkusz1!$F$4:$F$119,"=błotniak stawowy",Arkusz1!$G$4:$G$119,"=4")</f>
        <v>0</v>
      </c>
      <c r="F19" s="32">
        <f>SUMIFS(Arkusz1!$M$4:$M$119,Arkusz1!$K$4:$K$119,"=błotniak stawowy",Arkusz1!$L$4:$L$119,"=4")</f>
        <v>0</v>
      </c>
      <c r="G19" s="31">
        <f>SUMIFS(Arkusz1!$N$4:$N$119,Arkusz1!$K$4:$K$119,"=błotniak stawowy",Arkusz1!$L$4:$L$119,"=4")</f>
        <v>0</v>
      </c>
      <c r="H19" s="32">
        <f>SUMIFS(Arkusz1!$R$4:$R$119,Arkusz1!$P$4:$P$119,"=błotniak stawowy",Arkusz1!$Q$4:$Q$119,"=4")</f>
        <v>0</v>
      </c>
      <c r="I19" s="31">
        <f>SUMIFS(Arkusz1!$S$4:$S$119,Arkusz1!$P$4:$P$119,"=błotniak stawowy",Arkusz1!$Q$4:$Q$119,"=4")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SUMIFS(Arkusz1!$H$4:$H$119,Arkusz1!$F$4:$F$119,"=błotniak stawowy",Arkusz1!$G$4:$G$119,"=5")</f>
        <v>0</v>
      </c>
      <c r="E20" s="31">
        <f>SUMIFS(Arkusz1!$I$4:$I$119,Arkusz1!$F$4:$F$119,"=błotniak stawowy",Arkusz1!$G$4:$G$119,"=5")</f>
        <v>0</v>
      </c>
      <c r="F20" s="32">
        <f>SUMIFS(Arkusz1!$M$4:$M$119,Arkusz1!$K$4:$K$119,"=błotniak stawowy",Arkusz1!$L$4:$L$119,"=5")</f>
        <v>0</v>
      </c>
      <c r="G20" s="31">
        <f>SUMIFS(Arkusz1!$N$4:$N$119,Arkusz1!$K$4:$K$119,"=błotniak stawowy",Arkusz1!$L$4:$L$119,"=5")</f>
        <v>0</v>
      </c>
      <c r="H20" s="32">
        <f>SUMIFS(Arkusz1!$R$4:$R$119,Arkusz1!$P$4:$P$119,"=błotniak stawowy",Arkusz1!$Q$4:$Q$119,"=5")</f>
        <v>0</v>
      </c>
      <c r="I20" s="31">
        <f>SUMIFS(Arkusz1!$S$4:$S$119,Arkusz1!$P$4:$P$119,"=błotniak stawowy",Arkusz1!$Q$4:$Q$119,"=5")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SUMIFS(Arkusz1!$H$4:$H$119,Arkusz1!$F$4:$F$119,"=błotniak stawowy",Arkusz1!$G$4:$G$119,"=6")</f>
        <v>0</v>
      </c>
      <c r="E21" s="31">
        <f>SUMIFS(Arkusz1!$I$4:$I$119,Arkusz1!$F$4:$F$119,"=błotniak stawowy",Arkusz1!$G$4:$G$119,"=6")</f>
        <v>0</v>
      </c>
      <c r="F21" s="32">
        <f>SUMIFS(Arkusz1!$M$4:$M$119,Arkusz1!$K$4:$K$119,"=błotniak stawowy",Arkusz1!$L$4:$L$119,"=6")</f>
        <v>0</v>
      </c>
      <c r="G21" s="31">
        <f>SUMIFS(Arkusz1!$N$4:$N$119,Arkusz1!$K$4:$K$119,"=błotniak stawowy",Arkusz1!$L$4:$L$119,"=6")</f>
        <v>0</v>
      </c>
      <c r="H21" s="32">
        <f>SUMIFS(Arkusz1!$R$4:$R$119,Arkusz1!$P$4:$P$119,"=błotniak stawowy",Arkusz1!$Q$4:$Q$119,"=6")</f>
        <v>0</v>
      </c>
      <c r="I21" s="31">
        <f>SUMIFS(Arkusz1!$S$4:$S$119,Arkusz1!$P$4:$P$119,"=błotniak stawowy",Arkusz1!$Q$4:$Q$119,"=6")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SUMIFS(Arkusz1!$H$4:$H$119,Arkusz1!$F$4:$F$119,"=błotniak stawowy",Arkusz1!$G$4:$G$119,"=7")</f>
        <v>0</v>
      </c>
      <c r="E22" s="31">
        <f>SUMIFS(Arkusz1!$I$4:$I$119,Arkusz1!$F$4:$F$119,"=błotniak stawowy",Arkusz1!$G$4:$G$119,"=7")</f>
        <v>0</v>
      </c>
      <c r="F22" s="32">
        <f>SUMIFS(Arkusz1!$M$4:$M$119,Arkusz1!$K$4:$K$119,"=błotniak stawowy",Arkusz1!$L$4:$L$119,"=7")</f>
        <v>0</v>
      </c>
      <c r="G22" s="31">
        <f>SUMIFS(Arkusz1!$N$4:$N$119,Arkusz1!$K$4:$K$119,"=błotniak stawowy",Arkusz1!$L$4:$L$119,"=7")</f>
        <v>0</v>
      </c>
      <c r="H22" s="32">
        <f>SUMIFS(Arkusz1!$R$4:$R$119,Arkusz1!$P$4:$P$119,"=błotniak stawowy",Arkusz1!$Q$4:$Q$119,"=7")</f>
        <v>0</v>
      </c>
      <c r="I22" s="31">
        <f>SUMIFS(Arkusz1!$S$4:$S$119,Arkusz1!$P$4:$P$119,"=błotniak stawowy",Arkusz1!$Q$4:$Q$119,"=7")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SUMIFS(Arkusz1!$H$4:$H$119,Arkusz1!$F$4:$F$119,"=błotniak stawowy",Arkusz1!$G$4:$G$119,"=8")</f>
        <v>0</v>
      </c>
      <c r="E23" s="31">
        <f>SUMIFS(Arkusz1!$I$4:$I$119,Arkusz1!$F$4:$F$119,"=błotniak stawowy",Arkusz1!$G$4:$G$119,"=8")</f>
        <v>0</v>
      </c>
      <c r="F23" s="32">
        <f>SUMIFS(Arkusz1!$M$4:$M$119,Arkusz1!$K$4:$K$119,"=błotniak stawowy",Arkusz1!$L$4:$L$119,"=8")</f>
        <v>0</v>
      </c>
      <c r="G23" s="31">
        <f>SUMIFS(Arkusz1!$N$4:$N$119,Arkusz1!$K$4:$K$119,"=błotniak stawowy",Arkusz1!$L$4:$L$119,"=8")</f>
        <v>0</v>
      </c>
      <c r="H23" s="32">
        <f>SUMIFS(Arkusz1!$R$4:$R$119,Arkusz1!$P$4:$P$119,"=błotniak stawowy",Arkusz1!$Q$4:$Q$119,"=8")</f>
        <v>0</v>
      </c>
      <c r="I23" s="31">
        <f>SUMIFS(Arkusz1!$S$4:$S$119,Arkusz1!$P$4:$P$119,"=błotniak stawowy",Arkusz1!$Q$4:$Q$119,"=8")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SUMIFS(Arkusz1!$H$4:$H$119,Arkusz1!$F$4:$F$119,"=błotniak stawowy",Arkusz1!$G$4:$G$119,"=9")</f>
        <v>0</v>
      </c>
      <c r="E24" s="31">
        <f>SUMIFS(Arkusz1!$I$4:$I$119,Arkusz1!$F$4:$F$119,"=błotniak stawowy",Arkusz1!$G$4:$G$119,"=9")</f>
        <v>0</v>
      </c>
      <c r="F24" s="32">
        <f>SUMIFS(Arkusz1!$M$4:$M$119,Arkusz1!$K$4:$K$119,"=błotniak stawowy",Arkusz1!$L$4:$L$119,"=9")</f>
        <v>0</v>
      </c>
      <c r="G24" s="31">
        <f>SUMIFS(Arkusz1!$N$4:$N$119,Arkusz1!$K$4:$K$119,"=błotniak stawowy",Arkusz1!$L$4:$L$119,"=9")</f>
        <v>0</v>
      </c>
      <c r="H24" s="32">
        <f>SUMIFS(Arkusz1!$R$4:$R$119,Arkusz1!$P$4:$P$119,"=błotniak stawowy",Arkusz1!$Q$4:$Q$119,"=9")</f>
        <v>0</v>
      </c>
      <c r="I24" s="31">
        <f>SUMIFS(Arkusz1!$S$4:$S$119,Arkusz1!$P$4:$P$119,"=błotniak stawowy",Arkusz1!$Q$4:$Q$119,"=9")</f>
        <v>0</v>
      </c>
      <c r="J24" s="32">
        <f>MAX(D24,F24,H24,)</f>
        <v>0</v>
      </c>
      <c r="K24" s="31">
        <f>MAX(E24,G24,I24)</f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5.28515625" customWidth="1"/>
    <col min="3" max="3" width="13.140625" customWidth="1"/>
  </cols>
  <sheetData>
    <row r="1" spans="1:11" ht="15">
      <c r="K1" s="33" t="s">
        <v>60</v>
      </c>
    </row>
    <row r="2" spans="1:11" ht="14.25">
      <c r="K2" s="34" t="s">
        <v>76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6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SUMIFS(Arkusz1!$H$4:$H$119,Arkusz1!$F$4:$F$119,"=błotniak łąkowy",Arkusz1!$G$4:$G$119,"=1")</f>
        <v>0</v>
      </c>
      <c r="E16" s="31">
        <f>SUMIFS(Arkusz1!$I$4:$I$119,Arkusz1!$F$4:$F$119,"=błotniak łąkowy",Arkusz1!$G$4:$G$119,"=1")</f>
        <v>0</v>
      </c>
      <c r="F16" s="32">
        <f>SUMIFS(Arkusz1!$M$4:$M$119,Arkusz1!$K$4:$K$119,"=błotniak łąkowy",Arkusz1!$L$4:$L$119,"=1")</f>
        <v>0</v>
      </c>
      <c r="G16" s="31">
        <f>SUMIFS(Arkusz1!$N$4:$N$119,Arkusz1!$K$4:$K$119,"=błotniak łąkowy",Arkusz1!$L$4:$L$119,"=1")</f>
        <v>0</v>
      </c>
      <c r="H16" s="32">
        <f>SUMIFS(Arkusz1!$R$4:$R$119,Arkusz1!$P$4:$P$119,"=błotniak łąkowy",Arkusz1!$Q$4:$Q$119,"=1")</f>
        <v>0</v>
      </c>
      <c r="I16" s="31">
        <f>SUMIFS(Arkusz1!$S$4:$S$119,Arkusz1!$P$4:$P$119,"=błotniak łąkowy",Arkusz1!$Q$4:$Q$119,"=1")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SUMIFS(Arkusz1!$H$4:$H$119,Arkusz1!$F$4:$F$119,"=błotniak łąkowy",Arkusz1!$G$4:$G$119,"=2")</f>
        <v>0</v>
      </c>
      <c r="E17" s="31">
        <f>SUMIFS(Arkusz1!$I$4:$I$119,Arkusz1!$F$4:$F$119,"=błotniak łąkowy",Arkusz1!$G$4:$G$119,"=2")</f>
        <v>0</v>
      </c>
      <c r="F17" s="32">
        <f>SUMIFS(Arkusz1!$M$4:$M$119,Arkusz1!$K$4:$K$119,"=błotniak łąkowy",Arkusz1!$L$4:$L$119,"=2")</f>
        <v>0</v>
      </c>
      <c r="G17" s="31">
        <f>SUMIFS(Arkusz1!$N$4:$N$119,Arkusz1!$K$4:$K$119,"=błotniak łąkowy",Arkusz1!$L$4:$L$119,"=2")</f>
        <v>0</v>
      </c>
      <c r="H17" s="32">
        <f>SUMIFS(Arkusz1!$R$4:$R$119,Arkusz1!$P$4:$P$119,"=błotniak łąkowy",Arkusz1!$Q$4:$Q$119,"=2")</f>
        <v>0</v>
      </c>
      <c r="I17" s="31">
        <f>SUMIFS(Arkusz1!$S$4:$S$119,Arkusz1!$P$4:$P$119,"=błotniak łąkowy",Arkusz1!$Q$4:$Q$119,"=2")</f>
        <v>0</v>
      </c>
      <c r="J17" s="32">
        <f t="shared" ref="J17:J24" si="0">MAX(D17,F17,H17,)</f>
        <v>0</v>
      </c>
      <c r="K17" s="31">
        <f t="shared" ref="K17:K24" si="1">MAX(E17,G17,I17)</f>
        <v>0</v>
      </c>
    </row>
    <row r="18" spans="3:11" ht="24" customHeight="1">
      <c r="C18" s="40">
        <v>3</v>
      </c>
      <c r="D18" s="32">
        <f>SUMIFS(Arkusz1!$H$4:$H$119,Arkusz1!$F$4:$F$119,"=błotniak łąkowy",Arkusz1!$G$4:$G$119,"=3")</f>
        <v>0</v>
      </c>
      <c r="E18" s="31">
        <f>SUMIFS(Arkusz1!$I$4:$I$119,Arkusz1!$F$4:$F$119,"=błotniak łąkowy",Arkusz1!$G$4:$G$119,"=3")</f>
        <v>0</v>
      </c>
      <c r="F18" s="32">
        <f>SUMIFS(Arkusz1!$M$4:$M$119,Arkusz1!$K$4:$K$119,"=błotniak łąkowy",Arkusz1!$L$4:$L$119,"=3")</f>
        <v>0</v>
      </c>
      <c r="G18" s="31">
        <f>SUMIFS(Arkusz1!$N$4:$N$119,Arkusz1!$K$4:$K$119,"=błotniak łąkowy",Arkusz1!$L$4:$L$119,"=3")</f>
        <v>0</v>
      </c>
      <c r="H18" s="32">
        <f>SUMIFS(Arkusz1!$R$4:$R$119,Arkusz1!$P$4:$P$119,"=błotniak łąkowy",Arkusz1!$Q$4:$Q$119,"=3")</f>
        <v>0</v>
      </c>
      <c r="I18" s="31">
        <f>SUMIFS(Arkusz1!$S$4:$S$119,Arkusz1!$P$4:$P$119,"=błotniak łąkowy",Arkusz1!$Q$4:$Q$119,"=3")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SUMIFS(Arkusz1!$H$4:$H$119,Arkusz1!$F$4:$F$119,"=błotniak łąkowy",Arkusz1!$G$4:$G$119,"=4")</f>
        <v>0</v>
      </c>
      <c r="E19" s="31">
        <f>SUMIFS(Arkusz1!$I$4:$I$119,Arkusz1!$F$4:$F$119,"=błotniak łąkowy",Arkusz1!$G$4:$G$119,"=4")</f>
        <v>0</v>
      </c>
      <c r="F19" s="32">
        <f>SUMIFS(Arkusz1!$M$4:$M$119,Arkusz1!$K$4:$K$119,"=błotniak łąkowy",Arkusz1!$L$4:$L$119,"=4")</f>
        <v>0</v>
      </c>
      <c r="G19" s="31">
        <f>SUMIFS(Arkusz1!$N$4:$N$119,Arkusz1!$K$4:$K$119,"=błotniak łąkowy",Arkusz1!$L$4:$L$119,"=4")</f>
        <v>0</v>
      </c>
      <c r="H19" s="32">
        <f>SUMIFS(Arkusz1!$R$4:$R$119,Arkusz1!$P$4:$P$119,"=błotniak łąkowy",Arkusz1!$Q$4:$Q$119,"=4")</f>
        <v>0</v>
      </c>
      <c r="I19" s="31">
        <f>SUMIFS(Arkusz1!$S$4:$S$119,Arkusz1!$P$4:$P$119,"=błotniak łąkowy",Arkusz1!$Q$4:$Q$119,"=4")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SUMIFS(Arkusz1!$H$4:$H$119,Arkusz1!$F$4:$F$119,"=błotniak łąkowy",Arkusz1!$G$4:$G$119,"=5")</f>
        <v>0</v>
      </c>
      <c r="E20" s="31">
        <f>SUMIFS(Arkusz1!$I$4:$I$119,Arkusz1!$F$4:$F$119,"=błotniak łąkowy",Arkusz1!$G$4:$G$119,"=5")</f>
        <v>0</v>
      </c>
      <c r="F20" s="32">
        <f>SUMIFS(Arkusz1!$M$4:$M$119,Arkusz1!$K$4:$K$119,"=błotniak łąkowy",Arkusz1!$L$4:$L$119,"=5")</f>
        <v>0</v>
      </c>
      <c r="G20" s="31">
        <f>SUMIFS(Arkusz1!$N$4:$N$119,Arkusz1!$K$4:$K$119,"=błotniak łąkowy",Arkusz1!$L$4:$L$119,"=5")</f>
        <v>0</v>
      </c>
      <c r="H20" s="32">
        <f>SUMIFS(Arkusz1!$R$4:$R$119,Arkusz1!$P$4:$P$119,"=błotniak łąkowy",Arkusz1!$Q$4:$Q$119,"=5")</f>
        <v>0</v>
      </c>
      <c r="I20" s="31">
        <f>SUMIFS(Arkusz1!$S$4:$S$119,Arkusz1!$P$4:$P$119,"=błotniak łąkowy",Arkusz1!$Q$4:$Q$119,"=5")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SUMIFS(Arkusz1!$H$4:$H$119,Arkusz1!$F$4:$F$119,"=błotniak łąkowy",Arkusz1!$G$4:$G$119,"=6")</f>
        <v>0</v>
      </c>
      <c r="E21" s="31">
        <f>SUMIFS(Arkusz1!$I$4:$I$119,Arkusz1!$F$4:$F$119,"=błotniak łąkowy",Arkusz1!$G$4:$G$119,"=6")</f>
        <v>0</v>
      </c>
      <c r="F21" s="32">
        <f>SUMIFS(Arkusz1!$M$4:$M$119,Arkusz1!$K$4:$K$119,"=błotniak łąkowy",Arkusz1!$L$4:$L$119,"=6")</f>
        <v>0</v>
      </c>
      <c r="G21" s="31">
        <f>SUMIFS(Arkusz1!$N$4:$N$119,Arkusz1!$K$4:$K$119,"=błotniak łąkowy",Arkusz1!$L$4:$L$119,"=6")</f>
        <v>0</v>
      </c>
      <c r="H21" s="32">
        <f>SUMIFS(Arkusz1!$R$4:$R$119,Arkusz1!$P$4:$P$119,"=błotniak łąkowy",Arkusz1!$Q$4:$Q$119,"=6")</f>
        <v>0</v>
      </c>
      <c r="I21" s="31">
        <f>SUMIFS(Arkusz1!$S$4:$S$119,Arkusz1!$P$4:$P$119,"=błotniak łąkowy",Arkusz1!$Q$4:$Q$119,"=6")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SUMIFS(Arkusz1!$H$4:$H$119,Arkusz1!$F$4:$F$119,"=błotniak łąkowy",Arkusz1!$G$4:$G$119,"=7")</f>
        <v>0</v>
      </c>
      <c r="E22" s="31">
        <f>SUMIFS(Arkusz1!$I$4:$I$119,Arkusz1!$F$4:$F$119,"=błotniak łąkowy",Arkusz1!$G$4:$G$119,"=7")</f>
        <v>0</v>
      </c>
      <c r="F22" s="32">
        <f>SUMIFS(Arkusz1!$M$4:$M$119,Arkusz1!$K$4:$K$119,"=błotniak łąkowy",Arkusz1!$L$4:$L$119,"=7")</f>
        <v>0</v>
      </c>
      <c r="G22" s="31">
        <f>SUMIFS(Arkusz1!$N$4:$N$119,Arkusz1!$K$4:$K$119,"=błotniak łąkowy",Arkusz1!$L$4:$L$119,"=7")</f>
        <v>0</v>
      </c>
      <c r="H22" s="32">
        <f>SUMIFS(Arkusz1!$R$4:$R$119,Arkusz1!$P$4:$P$119,"=błotniak łąkowy",Arkusz1!$Q$4:$Q$119,"=7")</f>
        <v>0</v>
      </c>
      <c r="I22" s="31">
        <f>SUMIFS(Arkusz1!$S$4:$S$119,Arkusz1!$P$4:$P$119,"=błotniak łąkowy",Arkusz1!$Q$4:$Q$119,"=7")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SUMIFS(Arkusz1!$H$4:$H$119,Arkusz1!$F$4:$F$119,"=błotniak łąkowy",Arkusz1!$G$4:$G$119,"=8")</f>
        <v>0</v>
      </c>
      <c r="E23" s="31">
        <f>SUMIFS(Arkusz1!$I$4:$I$119,Arkusz1!$F$4:$F$119,"=błotniak łąkowy",Arkusz1!$G$4:$G$119,"=8")</f>
        <v>0</v>
      </c>
      <c r="F23" s="32">
        <f>SUMIFS(Arkusz1!$M$4:$M$119,Arkusz1!$K$4:$K$119,"=błotniak łąkowy",Arkusz1!$L$4:$L$119,"=8")</f>
        <v>0</v>
      </c>
      <c r="G23" s="31">
        <f>SUMIFS(Arkusz1!$N$4:$N$119,Arkusz1!$K$4:$K$119,"=błotniak łąkowy",Arkusz1!$L$4:$L$119,"=8")</f>
        <v>0</v>
      </c>
      <c r="H23" s="32">
        <f>SUMIFS(Arkusz1!$R$4:$R$119,Arkusz1!$P$4:$P$119,"=błotniak łąkowy",Arkusz1!$Q$4:$Q$119,"=8")</f>
        <v>0</v>
      </c>
      <c r="I23" s="31">
        <f>SUMIFS(Arkusz1!$S$4:$S$119,Arkusz1!$P$4:$P$119,"=błotniak łąkowy",Arkusz1!$Q$4:$Q$119,"=8")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SUMIFS(Arkusz1!$H$4:$H$119,Arkusz1!$F$4:$F$119,"=błotniak łąkowy",Arkusz1!$G$4:$G$119,"=9")</f>
        <v>0</v>
      </c>
      <c r="E24" s="31">
        <f>SUMIFS(Arkusz1!$I$4:$I$119,Arkusz1!$F$4:$F$119,"=błotniak łąkowy",Arkusz1!$G$4:$G$119,"=9")</f>
        <v>0</v>
      </c>
      <c r="F24" s="32">
        <f>SUMIFS(Arkusz1!$M$4:$M$119,Arkusz1!$K$4:$K$119,"=błotniak łąkowy",Arkusz1!$L$4:$L$119,"=9")</f>
        <v>0</v>
      </c>
      <c r="G24" s="31">
        <f>SUMIFS(Arkusz1!$N$4:$N$119,Arkusz1!$K$4:$K$119,"=błotniak łąkowy",Arkusz1!$L$4:$L$119,"=9")</f>
        <v>0</v>
      </c>
      <c r="H24" s="32">
        <f>SUMIFS(Arkusz1!$R$4:$R$119,Arkusz1!$P$4:$P$119,"=błotniak łąkowy",Arkusz1!$Q$4:$Q$119,"=9")</f>
        <v>0</v>
      </c>
      <c r="I24" s="31">
        <f>SUMIFS(Arkusz1!$S$4:$S$119,Arkusz1!$P$4:$P$119,"=błotniak łąkowy",Arkusz1!$Q$4:$Q$119,"=9")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5.28515625" customWidth="1"/>
    <col min="3" max="3" width="11.28515625" customWidth="1"/>
  </cols>
  <sheetData>
    <row r="1" spans="1:11" ht="15">
      <c r="K1" s="33" t="s">
        <v>60</v>
      </c>
    </row>
    <row r="2" spans="1:11" ht="14.25">
      <c r="K2" s="34" t="s">
        <v>77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10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SUMIFS(Arkusz1!$H$4:$H$119,Arkusz1!$F$4:$F$119,"=kania czarna",Arkusz1!$G$4:$G$119,"=1")</f>
        <v>0</v>
      </c>
      <c r="E16" s="31">
        <f>SUMIFS(Arkusz1!$I$4:$I$119,Arkusz1!$F$4:$F$119,"=kania czarna",Arkusz1!$G$4:$G$119,"=1")</f>
        <v>0</v>
      </c>
      <c r="F16" s="32">
        <f>SUMIFS(Arkusz1!$M$4:$M$119,Arkusz1!$K$4:$K$119,"=kania czarna",Arkusz1!$L$4:$L$119,"=1")</f>
        <v>0</v>
      </c>
      <c r="G16" s="31">
        <f>SUMIFS(Arkusz1!$N$4:$N$119,Arkusz1!$K$4:$K$119,"=kania czarna",Arkusz1!$L$4:$L$119,"=1")</f>
        <v>0</v>
      </c>
      <c r="H16" s="32">
        <f>SUMIFS(Arkusz1!$R$4:$R$119,Arkusz1!$P$4:$P$119,"=kania czarna",Arkusz1!$Q$4:$Q$119,"=1")</f>
        <v>0</v>
      </c>
      <c r="I16" s="31">
        <f>SUMIFS(Arkusz1!$S$4:$S$119,Arkusz1!$P$4:$P$119,"=kania czarna",Arkusz1!$Q$4:$Q$119,"=1")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SUMIFS(Arkusz1!$H$4:$H$119,Arkusz1!$F$4:$F$119,"=kania czarna",Arkusz1!$G$4:$G$119,"=2")</f>
        <v>0</v>
      </c>
      <c r="E17" s="31">
        <f>SUMIFS(Arkusz1!$I$4:$I$119,Arkusz1!$F$4:$F$119,"=kania czarna",Arkusz1!$G$4:$G$119,"=2")</f>
        <v>0</v>
      </c>
      <c r="F17" s="32">
        <f>SUMIFS(Arkusz1!$M$4:$M$119,Arkusz1!$K$4:$K$119,"=kania czarna",Arkusz1!$L$4:$L$119,"=2")</f>
        <v>0</v>
      </c>
      <c r="G17" s="31">
        <f>SUMIFS(Arkusz1!$N$4:$N$119,Arkusz1!$K$4:$K$119,"=kania czarna",Arkusz1!$L$4:$L$119,"=2")</f>
        <v>0</v>
      </c>
      <c r="H17" s="32">
        <f>SUMIFS(Arkusz1!$R$4:$R$119,Arkusz1!$P$4:$P$119,"=kania czarna",Arkusz1!$Q$4:$Q$119,"=2")</f>
        <v>0</v>
      </c>
      <c r="I17" s="31">
        <f>SUMIFS(Arkusz1!$S$4:$S$119,Arkusz1!$P$4:$P$119,"=kania czarna",Arkusz1!$Q$4:$Q$119,"=2")</f>
        <v>0</v>
      </c>
      <c r="J17" s="32">
        <f t="shared" ref="J17:J24" si="0">MAX(D17,F17,H17,)</f>
        <v>0</v>
      </c>
      <c r="K17" s="31">
        <f t="shared" ref="K17:K24" si="1">MAX(E17,G17,I17)</f>
        <v>0</v>
      </c>
    </row>
    <row r="18" spans="3:11" ht="24" customHeight="1">
      <c r="C18" s="40">
        <v>3</v>
      </c>
      <c r="D18" s="32">
        <f>SUMIFS(Arkusz1!$H$4:$H$119,Arkusz1!$F$4:$F$119,"=kania czarna",Arkusz1!$G$4:$G$119,"=3")</f>
        <v>0</v>
      </c>
      <c r="E18" s="31">
        <f>SUMIFS(Arkusz1!$I$4:$I$119,Arkusz1!$F$4:$F$119,"=kania czarna",Arkusz1!$G$4:$G$119,"=3")</f>
        <v>0</v>
      </c>
      <c r="F18" s="32">
        <f>SUMIFS(Arkusz1!$M$4:$M$119,Arkusz1!$K$4:$K$119,"=kania czarna",Arkusz1!$L$4:$L$119,"=3")</f>
        <v>0</v>
      </c>
      <c r="G18" s="31">
        <f>SUMIFS(Arkusz1!$N$4:$N$119,Arkusz1!$K$4:$K$119,"=kania czarna",Arkusz1!$L$4:$L$119,"=3")</f>
        <v>0</v>
      </c>
      <c r="H18" s="32">
        <f>SUMIFS(Arkusz1!$R$4:$R$119,Arkusz1!$P$4:$P$119,"=kania czarna",Arkusz1!$Q$4:$Q$119,"=3")</f>
        <v>0</v>
      </c>
      <c r="I18" s="31">
        <f>SUMIFS(Arkusz1!$S$4:$S$119,Arkusz1!$P$4:$P$119,"=kania czarna",Arkusz1!$Q$4:$Q$119,"=3")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SUMIFS(Arkusz1!$H$4:$H$119,Arkusz1!$F$4:$F$119,"=kania czarna",Arkusz1!$G$4:$G$119,"=4")</f>
        <v>0</v>
      </c>
      <c r="E19" s="31">
        <f>SUMIFS(Arkusz1!$I$4:$I$119,Arkusz1!$F$4:$F$119,"=kania czarna",Arkusz1!$G$4:$G$119,"=4")</f>
        <v>0</v>
      </c>
      <c r="F19" s="32">
        <f>SUMIFS(Arkusz1!$M$4:$M$119,Arkusz1!$K$4:$K$119,"=kania czarna",Arkusz1!$L$4:$L$119,"=4")</f>
        <v>0</v>
      </c>
      <c r="G19" s="31">
        <f>SUMIFS(Arkusz1!$N$4:$N$119,Arkusz1!$K$4:$K$119,"=kania czarna",Arkusz1!$L$4:$L$119,"=4")</f>
        <v>0</v>
      </c>
      <c r="H19" s="32">
        <f>SUMIFS(Arkusz1!$R$4:$R$119,Arkusz1!$P$4:$P$119,"=kania czarna",Arkusz1!$Q$4:$Q$119,"=4")</f>
        <v>0</v>
      </c>
      <c r="I19" s="31">
        <f>SUMIFS(Arkusz1!$S$4:$S$119,Arkusz1!$P$4:$P$119,"=kania czarna",Arkusz1!$Q$4:$Q$119,"=4")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SUMIFS(Arkusz1!$H$4:$H$119,Arkusz1!$F$4:$F$119,"=kania czarna",Arkusz1!$G$4:$G$119,"=5")</f>
        <v>0</v>
      </c>
      <c r="E20" s="31">
        <f>SUMIFS(Arkusz1!$I$4:$I$119,Arkusz1!$F$4:$F$119,"=kania czarna",Arkusz1!$G$4:$G$119,"=5")</f>
        <v>0</v>
      </c>
      <c r="F20" s="32">
        <f>SUMIFS(Arkusz1!$M$4:$M$119,Arkusz1!$K$4:$K$119,"=kania czarna",Arkusz1!$L$4:$L$119,"=5")</f>
        <v>0</v>
      </c>
      <c r="G20" s="31">
        <f>SUMIFS(Arkusz1!$N$4:$N$119,Arkusz1!$K$4:$K$119,"=kania czarna",Arkusz1!$L$4:$L$119,"=5")</f>
        <v>0</v>
      </c>
      <c r="H20" s="32">
        <f>SUMIFS(Arkusz1!$R$4:$R$119,Arkusz1!$P$4:$P$119,"=kania czarna",Arkusz1!$Q$4:$Q$119,"=5")</f>
        <v>0</v>
      </c>
      <c r="I20" s="31">
        <f>SUMIFS(Arkusz1!$S$4:$S$119,Arkusz1!$P$4:$P$119,"=kania czarna",Arkusz1!$Q$4:$Q$119,"=5")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SUMIFS(Arkusz1!$H$4:$H$119,Arkusz1!$F$4:$F$119,"=kania czarna",Arkusz1!$G$4:$G$119,"=6")</f>
        <v>0</v>
      </c>
      <c r="E21" s="31">
        <f>SUMIFS(Arkusz1!$I$4:$I$119,Arkusz1!$F$4:$F$119,"=kania czarna",Arkusz1!$G$4:$G$119,"=6")</f>
        <v>0</v>
      </c>
      <c r="F21" s="32">
        <f>SUMIFS(Arkusz1!$M$4:$M$119,Arkusz1!$K$4:$K$119,"=kania czarna",Arkusz1!$L$4:$L$119,"=6")</f>
        <v>0</v>
      </c>
      <c r="G21" s="31">
        <f>SUMIFS(Arkusz1!$N$4:$N$119,Arkusz1!$K$4:$K$119,"=kania czarna",Arkusz1!$L$4:$L$119,"=6")</f>
        <v>0</v>
      </c>
      <c r="H21" s="32">
        <f>SUMIFS(Arkusz1!$R$4:$R$119,Arkusz1!$P$4:$P$119,"=kania czarna",Arkusz1!$Q$4:$Q$119,"=6")</f>
        <v>0</v>
      </c>
      <c r="I21" s="31">
        <f>SUMIFS(Arkusz1!$S$4:$S$119,Arkusz1!$P$4:$P$119,"=kania czarna",Arkusz1!$Q$4:$Q$119,"=6")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SUMIFS(Arkusz1!$H$4:$H$119,Arkusz1!$F$4:$F$119,"=kania czarna",Arkusz1!$G$4:$G$119,"=7")</f>
        <v>0</v>
      </c>
      <c r="E22" s="31">
        <f>SUMIFS(Arkusz1!$I$4:$I$119,Arkusz1!$F$4:$F$119,"=kania czarna",Arkusz1!$G$4:$G$119,"=7")</f>
        <v>0</v>
      </c>
      <c r="F22" s="32">
        <f>SUMIFS(Arkusz1!$M$4:$M$119,Arkusz1!$K$4:$K$119,"=kania czarna",Arkusz1!$L$4:$L$119,"=7")</f>
        <v>0</v>
      </c>
      <c r="G22" s="31">
        <f>SUMIFS(Arkusz1!$N$4:$N$119,Arkusz1!$K$4:$K$119,"=kania czarna",Arkusz1!$L$4:$L$119,"=7")</f>
        <v>0</v>
      </c>
      <c r="H22" s="32">
        <f>SUMIFS(Arkusz1!$R$4:$R$119,Arkusz1!$P$4:$P$119,"=kania czarna",Arkusz1!$Q$4:$Q$119,"=7")</f>
        <v>0</v>
      </c>
      <c r="I22" s="31">
        <f>SUMIFS(Arkusz1!$S$4:$S$119,Arkusz1!$P$4:$P$119,"=kania czarna",Arkusz1!$Q$4:$Q$119,"=7")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SUMIFS(Arkusz1!$H$4:$H$119,Arkusz1!$F$4:$F$119,"=kania czarna",Arkusz1!$G$4:$G$119,"=8")</f>
        <v>0</v>
      </c>
      <c r="E23" s="31">
        <f>SUMIFS(Arkusz1!$I$4:$I$119,Arkusz1!$F$4:$F$119,"=kania czarna",Arkusz1!$G$4:$G$119,"=8")</f>
        <v>0</v>
      </c>
      <c r="F23" s="32">
        <f>SUMIFS(Arkusz1!$M$4:$M$119,Arkusz1!$K$4:$K$119,"=kania czarna",Arkusz1!$L$4:$L$119,"=8")</f>
        <v>0</v>
      </c>
      <c r="G23" s="31">
        <f>SUMIFS(Arkusz1!$N$4:$N$119,Arkusz1!$K$4:$K$119,"=kania czarna",Arkusz1!$L$4:$L$119,"=8")</f>
        <v>0</v>
      </c>
      <c r="H23" s="32">
        <f>SUMIFS(Arkusz1!$R$4:$R$119,Arkusz1!$P$4:$P$119,"=kania czarna",Arkusz1!$Q$4:$Q$119,"=8")</f>
        <v>0</v>
      </c>
      <c r="I23" s="31">
        <f>SUMIFS(Arkusz1!$S$4:$S$119,Arkusz1!$P$4:$P$119,"=kania czarna",Arkusz1!$Q$4:$Q$119,"=8")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SUMIFS(Arkusz1!$H$4:$H$119,Arkusz1!$F$4:$F$119,"=kania czarna",Arkusz1!$G$4:$G$119,"=9")</f>
        <v>0</v>
      </c>
      <c r="E24" s="31">
        <f>SUMIFS(Arkusz1!$I$4:$I$119,Arkusz1!$F$4:$F$119,"=kania czarna",Arkusz1!$G$4:$G$119,"=9")</f>
        <v>0</v>
      </c>
      <c r="F24" s="32">
        <f>SUMIFS(Arkusz1!$M$4:$M$119,Arkusz1!$K$4:$K$119,"=kania czarna",Arkusz1!$L$4:$L$119,"=9")</f>
        <v>0</v>
      </c>
      <c r="G24" s="31">
        <f>SUMIFS(Arkusz1!$N$4:$N$119,Arkusz1!$K$4:$K$119,"=kania czarna",Arkusz1!$L$4:$L$119,"=9")</f>
        <v>0</v>
      </c>
      <c r="H24" s="32">
        <f>SUMIFS(Arkusz1!$R$4:$R$119,Arkusz1!$P$4:$P$119,"=kania czarna",Arkusz1!$Q$4:$Q$119,"=9")</f>
        <v>0</v>
      </c>
      <c r="I24" s="31">
        <f>SUMIFS(Arkusz1!$S$4:$S$119,Arkusz1!$P$4:$P$119,"=kania czarna",Arkusz1!$Q$4:$Q$119,"=9")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7.5703125" customWidth="1"/>
    <col min="2" max="2" width="7.42578125" customWidth="1"/>
    <col min="3" max="3" width="11.5703125" customWidth="1"/>
    <col min="10" max="10" width="8" customWidth="1"/>
    <col min="11" max="11" width="9.85546875" customWidth="1"/>
  </cols>
  <sheetData>
    <row r="1" spans="1:11" ht="15">
      <c r="K1" s="33" t="s">
        <v>60</v>
      </c>
    </row>
    <row r="2" spans="1:11" ht="14.25">
      <c r="K2" s="34" t="s">
        <v>78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11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SUMIFS(Arkusz1!$H$4:$H$119,Arkusz1!$F$4:$F$119,"=kania ruda",Arkusz1!$G$4:$G$119,"=1")</f>
        <v>0</v>
      </c>
      <c r="E16" s="31">
        <f>SUMIFS(Arkusz1!$I$4:$I$119,Arkusz1!$F$4:$F$119,"=kania ruda",Arkusz1!$G$4:$G$119,"=1")</f>
        <v>0</v>
      </c>
      <c r="F16" s="32">
        <f>SUMIFS(Arkusz1!$M$4:$M$119,Arkusz1!$K$4:$K$119,"=kania ruda",Arkusz1!$L$4:$L$119,"=1")</f>
        <v>0</v>
      </c>
      <c r="G16" s="31">
        <f>SUMIFS(Arkusz1!$N$4:$N$119,Arkusz1!$K$4:$K$119,"=kania ruda",Arkusz1!$L$4:$L$119,"=1")</f>
        <v>0</v>
      </c>
      <c r="H16" s="32">
        <f>SUMIFS(Arkusz1!$R$4:$R$119,Arkusz1!$P$4:$P$119,"=kania ruda",Arkusz1!$Q$4:$Q$119,"=1")</f>
        <v>0</v>
      </c>
      <c r="I16" s="31">
        <f>SUMIFS(Arkusz1!$S$4:$S$119,Arkusz1!$P$4:$P$119,"=kania ruda",Arkusz1!$Q$4:$Q$119,"=1")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SUMIFS(Arkusz1!$H$4:$H$119,Arkusz1!$F$4:$F$119,"=kania ruda",Arkusz1!$G$4:$G$119,"=2")</f>
        <v>0</v>
      </c>
      <c r="E17" s="31">
        <f>SUMIFS(Arkusz1!$I$4:$I$119,Arkusz1!$F$4:$F$119,"=kania ruda",Arkusz1!$G$4:$G$119,"=2")</f>
        <v>0</v>
      </c>
      <c r="F17" s="32">
        <f>SUMIFS(Arkusz1!$M$4:$M$119,Arkusz1!$K$4:$K$119,"=kania ruda",Arkusz1!$L$4:$L$119,"=2")</f>
        <v>0</v>
      </c>
      <c r="G17" s="31">
        <f>SUMIFS(Arkusz1!$N$4:$N$119,Arkusz1!$K$4:$K$119,"=kania ruda",Arkusz1!$L$4:$L$119,"=2")</f>
        <v>0</v>
      </c>
      <c r="H17" s="32">
        <f>SUMIFS(Arkusz1!$R$4:$R$119,Arkusz1!$P$4:$P$119,"=kania ruda",Arkusz1!$Q$4:$Q$119,"=2")</f>
        <v>0</v>
      </c>
      <c r="I17" s="31">
        <f>SUMIFS(Arkusz1!$S$4:$S$119,Arkusz1!$P$4:$P$119,"=kania ruda",Arkusz1!$Q$4:$Q$119,"=2")</f>
        <v>0</v>
      </c>
      <c r="J17" s="32">
        <f t="shared" ref="J17:J24" si="0">MAX(D17,F17,H17,)</f>
        <v>0</v>
      </c>
      <c r="K17" s="31">
        <f t="shared" ref="K17:K24" si="1">MAX(E17,G17,I17)</f>
        <v>0</v>
      </c>
    </row>
    <row r="18" spans="3:11" ht="24" customHeight="1">
      <c r="C18" s="40">
        <v>3</v>
      </c>
      <c r="D18" s="32">
        <f>SUMIFS(Arkusz1!$H$4:$H$119,Arkusz1!$F$4:$F$119,"=kania ruda",Arkusz1!$G$4:$G$119,"=3")</f>
        <v>0</v>
      </c>
      <c r="E18" s="31">
        <f>SUMIFS(Arkusz1!$I$4:$I$119,Arkusz1!$F$4:$F$119,"=kania ruda",Arkusz1!$G$4:$G$119,"=3")</f>
        <v>0</v>
      </c>
      <c r="F18" s="32">
        <f>SUMIFS(Arkusz1!$M$4:$M$119,Arkusz1!$K$4:$K$119,"=kania ruda",Arkusz1!$L$4:$L$119,"=3")</f>
        <v>0</v>
      </c>
      <c r="G18" s="31">
        <f>SUMIFS(Arkusz1!$N$4:$N$119,Arkusz1!$K$4:$K$119,"=kania ruda",Arkusz1!$L$4:$L$119,"=3")</f>
        <v>0</v>
      </c>
      <c r="H18" s="32">
        <f>SUMIFS(Arkusz1!$R$4:$R$119,Arkusz1!$P$4:$P$119,"=kania ruda",Arkusz1!$Q$4:$Q$119,"=3")</f>
        <v>0</v>
      </c>
      <c r="I18" s="31">
        <f>SUMIFS(Arkusz1!$S$4:$S$119,Arkusz1!$P$4:$P$119,"=kania ruda",Arkusz1!$Q$4:$Q$119,"=3")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SUMIFS(Arkusz1!$H$4:$H$119,Arkusz1!$F$4:$F$119,"=kania ruda",Arkusz1!$G$4:$G$119,"=4")</f>
        <v>0</v>
      </c>
      <c r="E19" s="31">
        <f>SUMIFS(Arkusz1!$I$4:$I$119,Arkusz1!$F$4:$F$119,"=kania ruda",Arkusz1!$G$4:$G$119,"=4")</f>
        <v>0</v>
      </c>
      <c r="F19" s="32">
        <f>SUMIFS(Arkusz1!$M$4:$M$119,Arkusz1!$K$4:$K$119,"=kania ruda",Arkusz1!$L$4:$L$119,"=4")</f>
        <v>0</v>
      </c>
      <c r="G19" s="31">
        <f>SUMIFS(Arkusz1!$N$4:$N$119,Arkusz1!$K$4:$K$119,"=kania ruda",Arkusz1!$L$4:$L$119,"=4")</f>
        <v>0</v>
      </c>
      <c r="H19" s="32">
        <f>SUMIFS(Arkusz1!$R$4:$R$119,Arkusz1!$P$4:$P$119,"=kania ruda",Arkusz1!$Q$4:$Q$119,"=4")</f>
        <v>0</v>
      </c>
      <c r="I19" s="31">
        <f>SUMIFS(Arkusz1!$S$4:$S$119,Arkusz1!$P$4:$P$119,"=kania ruda",Arkusz1!$Q$4:$Q$119,"=4")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SUMIFS(Arkusz1!$H$4:$H$119,Arkusz1!$F$4:$F$119,"=kania ruda",Arkusz1!$G$4:$G$119,"=5")</f>
        <v>0</v>
      </c>
      <c r="E20" s="31">
        <f>SUMIFS(Arkusz1!$I$4:$I$119,Arkusz1!$F$4:$F$119,"=kania ruda",Arkusz1!$G$4:$G$119,"=5")</f>
        <v>0</v>
      </c>
      <c r="F20" s="32">
        <f>SUMIFS(Arkusz1!$M$4:$M$119,Arkusz1!$K$4:$K$119,"=kania ruda",Arkusz1!$L$4:$L$119,"=5")</f>
        <v>0</v>
      </c>
      <c r="G20" s="31">
        <f>SUMIFS(Arkusz1!$N$4:$N$119,Arkusz1!$K$4:$K$119,"=kania ruda",Arkusz1!$L$4:$L$119,"=5")</f>
        <v>0</v>
      </c>
      <c r="H20" s="32">
        <f>SUMIFS(Arkusz1!$R$4:$R$119,Arkusz1!$P$4:$P$119,"=kania ruda",Arkusz1!$Q$4:$Q$119,"=5")</f>
        <v>0</v>
      </c>
      <c r="I20" s="31">
        <f>SUMIFS(Arkusz1!$S$4:$S$119,Arkusz1!$P$4:$P$119,"=kania ruda",Arkusz1!$Q$4:$Q$119,"=5")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SUMIFS(Arkusz1!$H$4:$H$119,Arkusz1!$F$4:$F$119,"=kania ruda",Arkusz1!$G$4:$G$119,"=6")</f>
        <v>0</v>
      </c>
      <c r="E21" s="31">
        <f>SUMIFS(Arkusz1!$I$4:$I$119,Arkusz1!$F$4:$F$119,"=kania ruda",Arkusz1!$G$4:$G$119,"=6")</f>
        <v>0</v>
      </c>
      <c r="F21" s="32">
        <f>SUMIFS(Arkusz1!$M$4:$M$119,Arkusz1!$K$4:$K$119,"=kania ruda",Arkusz1!$L$4:$L$119,"=6")</f>
        <v>0</v>
      </c>
      <c r="G21" s="31">
        <f>SUMIFS(Arkusz1!$N$4:$N$119,Arkusz1!$K$4:$K$119,"=kania ruda",Arkusz1!$L$4:$L$119,"=6")</f>
        <v>0</v>
      </c>
      <c r="H21" s="32">
        <f>SUMIFS(Arkusz1!$R$4:$R$119,Arkusz1!$P$4:$P$119,"=kania ruda",Arkusz1!$Q$4:$Q$119,"=6")</f>
        <v>0</v>
      </c>
      <c r="I21" s="31">
        <f>SUMIFS(Arkusz1!$S$4:$S$119,Arkusz1!$P$4:$P$119,"=kania ruda",Arkusz1!$Q$4:$Q$119,"=6")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SUMIFS(Arkusz1!$H$4:$H$119,Arkusz1!$F$4:$F$119,"=kania ruda",Arkusz1!$G$4:$G$119,"=7")</f>
        <v>0</v>
      </c>
      <c r="E22" s="31">
        <f>SUMIFS(Arkusz1!$I$4:$I$119,Arkusz1!$F$4:$F$119,"=kania ruda",Arkusz1!$G$4:$G$119,"=7")</f>
        <v>0</v>
      </c>
      <c r="F22" s="32">
        <f>SUMIFS(Arkusz1!$M$4:$M$119,Arkusz1!$K$4:$K$119,"=kania ruda",Arkusz1!$L$4:$L$119,"=7")</f>
        <v>0</v>
      </c>
      <c r="G22" s="31">
        <f>SUMIFS(Arkusz1!$N$4:$N$119,Arkusz1!$K$4:$K$119,"=kania ruda",Arkusz1!$L$4:$L$119,"=7")</f>
        <v>0</v>
      </c>
      <c r="H22" s="32">
        <f>SUMIFS(Arkusz1!$R$4:$R$119,Arkusz1!$P$4:$P$119,"=kania ruda",Arkusz1!$Q$4:$Q$119,"=7")</f>
        <v>0</v>
      </c>
      <c r="I22" s="31">
        <f>SUMIFS(Arkusz1!$S$4:$S$119,Arkusz1!$P$4:$P$119,"=kania ruda",Arkusz1!$Q$4:$Q$119,"=7")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SUMIFS(Arkusz1!$H$4:$H$119,Arkusz1!$F$4:$F$119,"=kania ruda",Arkusz1!$G$4:$G$119,"=8")</f>
        <v>0</v>
      </c>
      <c r="E23" s="31">
        <f>SUMIFS(Arkusz1!$I$4:$I$119,Arkusz1!$F$4:$F$119,"=kania ruda",Arkusz1!$G$4:$G$119,"=8")</f>
        <v>0</v>
      </c>
      <c r="F23" s="32">
        <f>SUMIFS(Arkusz1!$M$4:$M$119,Arkusz1!$K$4:$K$119,"=kania ruda",Arkusz1!$L$4:$L$119,"=8")</f>
        <v>0</v>
      </c>
      <c r="G23" s="31">
        <f>SUMIFS(Arkusz1!$N$4:$N$119,Arkusz1!$K$4:$K$119,"=kania ruda",Arkusz1!$L$4:$L$119,"=8")</f>
        <v>0</v>
      </c>
      <c r="H23" s="32">
        <f>SUMIFS(Arkusz1!$R$4:$R$119,Arkusz1!$P$4:$P$119,"=kania ruda",Arkusz1!$Q$4:$Q$119,"=8")</f>
        <v>0</v>
      </c>
      <c r="I23" s="31">
        <f>SUMIFS(Arkusz1!$S$4:$S$119,Arkusz1!$P$4:$P$119,"=kania ruda",Arkusz1!$Q$4:$Q$119,"=8")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SUMIFS(Arkusz1!$H$4:$H$119,Arkusz1!$F$4:$F$119,"=kania ruda",Arkusz1!$G$4:$G$119,"=9")</f>
        <v>0</v>
      </c>
      <c r="E24" s="31">
        <f>SUMIFS(Arkusz1!$I$4:$I$119,Arkusz1!$F$4:$F$119,"=kania ruda",Arkusz1!$G$4:$G$119,"=9")</f>
        <v>0</v>
      </c>
      <c r="F24" s="32">
        <f>SUMIFS(Arkusz1!$M$4:$M$119,Arkusz1!$K$4:$K$119,"=kania ruda",Arkusz1!$L$4:$L$119,"=9")</f>
        <v>0</v>
      </c>
      <c r="G24" s="31">
        <f>SUMIFS(Arkusz1!$N$4:$N$119,Arkusz1!$K$4:$K$119,"=kania ruda",Arkusz1!$L$4:$L$119,"=9")</f>
        <v>0</v>
      </c>
      <c r="H24" s="32">
        <f>SUMIFS(Arkusz1!$R$4:$R$119,Arkusz1!$P$4:$P$119,"=kania ruda",Arkusz1!$Q$4:$Q$119,"=9")</f>
        <v>0</v>
      </c>
      <c r="I24" s="31">
        <f>SUMIFS(Arkusz1!$S$4:$S$119,Arkusz1!$P$4:$P$119,"=kania ruda",Arkusz1!$Q$4:$Q$119,"=9")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6" customWidth="1"/>
    <col min="3" max="3" width="11.85546875" customWidth="1"/>
  </cols>
  <sheetData>
    <row r="1" spans="1:11" ht="15">
      <c r="K1" s="33" t="s">
        <v>60</v>
      </c>
    </row>
    <row r="2" spans="1:11" ht="14.25">
      <c r="K2" s="34" t="s">
        <v>79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12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SUMIFS(Arkusz1!$H$4:$H$119,Arkusz1!$F$4:$F$119,"=kobuz",Arkusz1!$G$4:$G$119,"=1")</f>
        <v>0</v>
      </c>
      <c r="E16" s="31">
        <f>SUMIFS(Arkusz1!$I$4:$I$119,Arkusz1!$F$4:$F$119,"=kobuz",Arkusz1!$G$4:$G$119,"=1")</f>
        <v>0</v>
      </c>
      <c r="F16" s="32">
        <f>SUMIFS(Arkusz1!$M$4:$M$119,Arkusz1!$K$4:$K$119,"=kobuz",Arkusz1!$L$4:$L$119,"=1")</f>
        <v>0</v>
      </c>
      <c r="G16" s="31">
        <f>SUMIFS(Arkusz1!$N$4:$N$119,Arkusz1!$K$4:$K$119,"=kobuz",Arkusz1!$L$4:$L$119,"=1")</f>
        <v>0</v>
      </c>
      <c r="H16" s="32">
        <f>SUMIFS(Arkusz1!$R$4:$R$119,Arkusz1!$P$4:$P$119,"=kobuz",Arkusz1!$Q$4:$Q$119,"=1")</f>
        <v>0</v>
      </c>
      <c r="I16" s="31">
        <f>SUMIFS(Arkusz1!$S$4:$S$119,Arkusz1!$P$4:$P$119,"=kobuz",Arkusz1!$Q$4:$Q$119,"=1")</f>
        <v>0</v>
      </c>
      <c r="J16" s="32">
        <f>MAX(D16,F16,H16,)</f>
        <v>0</v>
      </c>
      <c r="K16" s="31">
        <f>MAX(,E16,G16,I16)</f>
        <v>0</v>
      </c>
    </row>
    <row r="17" spans="3:11" ht="24" customHeight="1">
      <c r="C17" s="40">
        <v>2</v>
      </c>
      <c r="D17" s="32">
        <f>SUMIFS(Arkusz1!$H$4:$H$119,Arkusz1!$F$4:$F$119,"=kobuz",Arkusz1!$G$4:$G$119,"=2")</f>
        <v>0</v>
      </c>
      <c r="E17" s="31">
        <f>SUMIFS(Arkusz1!$I$4:$I$119,Arkusz1!$F$4:$F$119,"=kobuz",Arkusz1!$G$4:$G$119,"=2")</f>
        <v>0</v>
      </c>
      <c r="F17" s="32">
        <f>SUMIFS(Arkusz1!$M$4:$M$119,Arkusz1!$K$4:$K$119,"=kobuz",Arkusz1!$L$4:$L$119,"=2")</f>
        <v>0</v>
      </c>
      <c r="G17" s="31">
        <f>SUMIFS(Arkusz1!$N$4:$N$119,Arkusz1!$K$4:$K$119,"=kobuz",Arkusz1!$L$4:$L$119,"=2")</f>
        <v>0</v>
      </c>
      <c r="H17" s="32">
        <f>SUMIFS(Arkusz1!$R$4:$R$119,Arkusz1!$P$4:$P$119,"=kobuz",Arkusz1!$Q$4:$Q$119,"=2")</f>
        <v>0</v>
      </c>
      <c r="I17" s="31">
        <f>SUMIFS(Arkusz1!$S$4:$S$119,Arkusz1!$P$4:$P$119,"=kobuz",Arkusz1!$Q$4:$Q$119,"=2")</f>
        <v>0</v>
      </c>
      <c r="J17" s="32">
        <f t="shared" ref="J17:J24" si="0">MAX(D17,F17,H17,)</f>
        <v>0</v>
      </c>
      <c r="K17" s="31">
        <f t="shared" ref="K17:K24" si="1">MAX(,E17,G17,I17)</f>
        <v>0</v>
      </c>
    </row>
    <row r="18" spans="3:11" ht="24" customHeight="1">
      <c r="C18" s="40">
        <v>3</v>
      </c>
      <c r="D18" s="32">
        <f>SUMIFS(Arkusz1!$H$4:$H$119,Arkusz1!$F$4:$F$119,"=kobuz",Arkusz1!$G$4:$G$119,"=3")</f>
        <v>0</v>
      </c>
      <c r="E18" s="31">
        <f>SUMIFS(Arkusz1!$I$4:$I$119,Arkusz1!$F$4:$F$119,"=kobuz",Arkusz1!$G$4:$G$119,"=3")</f>
        <v>0</v>
      </c>
      <c r="F18" s="32">
        <f>SUMIFS(Arkusz1!$M$4:$M$119,Arkusz1!$K$4:$K$119,"=kobuz",Arkusz1!$L$4:$L$119,"=3")</f>
        <v>0</v>
      </c>
      <c r="G18" s="31">
        <f>SUMIFS(Arkusz1!$N$4:$N$119,Arkusz1!$K$4:$K$119,"=kobuz",Arkusz1!$L$4:$L$119,"=3")</f>
        <v>0</v>
      </c>
      <c r="H18" s="32">
        <f>SUMIFS(Arkusz1!$R$4:$R$119,Arkusz1!$P$4:$P$119,"=kobuz",Arkusz1!$Q$4:$Q$119,"=3")</f>
        <v>0</v>
      </c>
      <c r="I18" s="31">
        <f>SUMIFS(Arkusz1!$S$4:$S$119,Arkusz1!$P$4:$P$119,"=kobuz",Arkusz1!$Q$4:$Q$119,"=3")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SUMIFS(Arkusz1!$H$4:$H$119,Arkusz1!$F$4:$F$119,"=kobuz",Arkusz1!$G$4:$G$119,"=4")</f>
        <v>0</v>
      </c>
      <c r="E19" s="31">
        <f>SUMIFS(Arkusz1!$I$4:$I$119,Arkusz1!$F$4:$F$119,"=kobuz",Arkusz1!$G$4:$G$119,"=4")</f>
        <v>0</v>
      </c>
      <c r="F19" s="32">
        <f>SUMIFS(Arkusz1!$M$4:$M$119,Arkusz1!$K$4:$K$119,"=kobuz",Arkusz1!$L$4:$L$119,"=4")</f>
        <v>0</v>
      </c>
      <c r="G19" s="31">
        <f>SUMIFS(Arkusz1!$N$4:$N$119,Arkusz1!$K$4:$K$119,"=kobuz",Arkusz1!$L$4:$L$119,"=4")</f>
        <v>0</v>
      </c>
      <c r="H19" s="32">
        <f>SUMIFS(Arkusz1!$R$4:$R$119,Arkusz1!$P$4:$P$119,"=kobuz",Arkusz1!$Q$4:$Q$119,"=4")</f>
        <v>0</v>
      </c>
      <c r="I19" s="31">
        <f>SUMIFS(Arkusz1!$S$4:$S$119,Arkusz1!$P$4:$P$119,"=kobuz",Arkusz1!$Q$4:$Q$119,"=4")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SUMIFS(Arkusz1!$H$4:$H$119,Arkusz1!$F$4:$F$119,"=kobuz",Arkusz1!$G$4:$G$119,"=5")</f>
        <v>0</v>
      </c>
      <c r="E20" s="31">
        <f>SUMIFS(Arkusz1!$I$4:$I$119,Arkusz1!$F$4:$F$119,"=kobuz",Arkusz1!$G$4:$G$119,"=5")</f>
        <v>0</v>
      </c>
      <c r="F20" s="32">
        <f>SUMIFS(Arkusz1!$M$4:$M$119,Arkusz1!$K$4:$K$119,"=kobuz",Arkusz1!$L$4:$L$119,"=5")</f>
        <v>0</v>
      </c>
      <c r="G20" s="31">
        <f>SUMIFS(Arkusz1!$N$4:$N$119,Arkusz1!$K$4:$K$119,"=kobuz",Arkusz1!$L$4:$L$119,"=5")</f>
        <v>0</v>
      </c>
      <c r="H20" s="32">
        <f>SUMIFS(Arkusz1!$R$4:$R$119,Arkusz1!$P$4:$P$119,"=kobuz",Arkusz1!$Q$4:$Q$119,"=5")</f>
        <v>0</v>
      </c>
      <c r="I20" s="31">
        <f>SUMIFS(Arkusz1!$S$4:$S$119,Arkusz1!$P$4:$P$119,"=kobuz",Arkusz1!$Q$4:$Q$119,"=5")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SUMIFS(Arkusz1!$H$4:$H$119,Arkusz1!$F$4:$F$119,"=kobuz",Arkusz1!$G$4:$G$119,"=6")</f>
        <v>0</v>
      </c>
      <c r="E21" s="31">
        <f>SUMIFS(Arkusz1!$I$4:$I$119,Arkusz1!$F$4:$F$119,"=kobuz",Arkusz1!$G$4:$G$119,"=6")</f>
        <v>0</v>
      </c>
      <c r="F21" s="32">
        <f>SUMIFS(Arkusz1!$M$4:$M$119,Arkusz1!$K$4:$K$119,"=kobuz",Arkusz1!$L$4:$L$119,"=6")</f>
        <v>0</v>
      </c>
      <c r="G21" s="31">
        <f>SUMIFS(Arkusz1!$N$4:$N$119,Arkusz1!$K$4:$K$119,"=kobuz",Arkusz1!$L$4:$L$119,"=6")</f>
        <v>0</v>
      </c>
      <c r="H21" s="32">
        <f>SUMIFS(Arkusz1!$R$4:$R$119,Arkusz1!$P$4:$P$119,"=kobuz",Arkusz1!$Q$4:$Q$119,"=6")</f>
        <v>0</v>
      </c>
      <c r="I21" s="31">
        <f>SUMIFS(Arkusz1!$S$4:$S$119,Arkusz1!$P$4:$P$119,"=kobuz",Arkusz1!$Q$4:$Q$119,"=6")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SUMIFS(Arkusz1!$H$4:$H$119,Arkusz1!$F$4:$F$119,"=kobuz",Arkusz1!$G$4:$G$119,"=7")</f>
        <v>0</v>
      </c>
      <c r="E22" s="31">
        <f>SUMIFS(Arkusz1!$I$4:$I$119,Arkusz1!$F$4:$F$119,"=kobuz",Arkusz1!$G$4:$G$119,"=7")</f>
        <v>0</v>
      </c>
      <c r="F22" s="32">
        <f>SUMIFS(Arkusz1!$M$4:$M$119,Arkusz1!$K$4:$K$119,"=kobuz",Arkusz1!$L$4:$L$119,"=7")</f>
        <v>0</v>
      </c>
      <c r="G22" s="31">
        <f>SUMIFS(Arkusz1!$N$4:$N$119,Arkusz1!$K$4:$K$119,"=kobuz",Arkusz1!$L$4:$L$119,"=7")</f>
        <v>0</v>
      </c>
      <c r="H22" s="32">
        <f>SUMIFS(Arkusz1!$R$4:$R$119,Arkusz1!$P$4:$P$119,"=kobuz",Arkusz1!$Q$4:$Q$119,"=7")</f>
        <v>0</v>
      </c>
      <c r="I22" s="31">
        <f>SUMIFS(Arkusz1!$S$4:$S$119,Arkusz1!$P$4:$P$119,"=kobuz",Arkusz1!$Q$4:$Q$119,"=7")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SUMIFS(Arkusz1!$H$4:$H$119,Arkusz1!$F$4:$F$119,"=kobuz",Arkusz1!$G$4:$G$119,"=8")</f>
        <v>0</v>
      </c>
      <c r="E23" s="31">
        <f>SUMIFS(Arkusz1!$I$4:$I$119,Arkusz1!$F$4:$F$119,"=kobuz",Arkusz1!$G$4:$G$119,"=8")</f>
        <v>0</v>
      </c>
      <c r="F23" s="32">
        <f>SUMIFS(Arkusz1!$M$4:$M$119,Arkusz1!$K$4:$K$119,"=kobuz",Arkusz1!$L$4:$L$119,"=8")</f>
        <v>0</v>
      </c>
      <c r="G23" s="31">
        <f>SUMIFS(Arkusz1!$N$4:$N$119,Arkusz1!$K$4:$K$119,"=kobuz",Arkusz1!$L$4:$L$119,"=8")</f>
        <v>0</v>
      </c>
      <c r="H23" s="32">
        <f>SUMIFS(Arkusz1!$R$4:$R$119,Arkusz1!$P$4:$P$119,"=kobuz",Arkusz1!$Q$4:$Q$119,"=8")</f>
        <v>0</v>
      </c>
      <c r="I23" s="31">
        <f>SUMIFS(Arkusz1!$S$4:$S$119,Arkusz1!$P$4:$P$119,"=kobuz",Arkusz1!$Q$4:$Q$119,"=8")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SUMIFS(Arkusz1!$H$4:$H$119,Arkusz1!$F$4:$F$119,"=kobuz",Arkusz1!$G$4:$G$119,"=9")</f>
        <v>0</v>
      </c>
      <c r="E24" s="31">
        <f>SUMIFS(Arkusz1!$I$4:$I$119,Arkusz1!$F$4:$F$119,"=kobuz",Arkusz1!$G$4:$G$119,"=9")</f>
        <v>0</v>
      </c>
      <c r="F24" s="32">
        <f>SUMIFS(Arkusz1!$M$4:$M$119,Arkusz1!$K$4:$K$119,"=kobuz",Arkusz1!$L$4:$L$119,"=9")</f>
        <v>0</v>
      </c>
      <c r="G24" s="31">
        <f>SUMIFS(Arkusz1!$N$4:$N$119,Arkusz1!$K$4:$K$119,"=kobuz",Arkusz1!$L$4:$L$119,"=9")</f>
        <v>0</v>
      </c>
      <c r="H24" s="32">
        <f>SUMIFS(Arkusz1!$R$4:$R$119,Arkusz1!$P$4:$P$119,"=kobuz",Arkusz1!$Q$4:$Q$119,"=9")</f>
        <v>0</v>
      </c>
      <c r="I24" s="31">
        <f>SUMIFS(Arkusz1!$S$4:$S$119,Arkusz1!$P$4:$P$119,"=kobuz",Arkusz1!$Q$4:$Q$119,"=9")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2" width="6.5703125" customWidth="1"/>
    <col min="3" max="3" width="11.42578125" customWidth="1"/>
  </cols>
  <sheetData>
    <row r="1" spans="1:11" ht="15">
      <c r="K1" s="33" t="s">
        <v>60</v>
      </c>
    </row>
    <row r="2" spans="1:11" ht="14.25">
      <c r="K2" s="34" t="s">
        <v>80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17</v>
      </c>
      <c r="G9" s="102"/>
    </row>
    <row r="14" spans="1:11" ht="24" customHeight="1">
      <c r="A14" s="36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C15" s="39" t="s">
        <v>68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C16" s="40">
        <v>1</v>
      </c>
      <c r="D16" s="32">
        <f>SUMIFS(Arkusz1!$H$4:$H$119,Arkusz1!$F$4:$F$119,"=pustułka",Arkusz1!$G$4:$G$119,"=1")</f>
        <v>0</v>
      </c>
      <c r="E16" s="31">
        <f>SUMIFS(Arkusz1!$I$4:$I$119,Arkusz1!$F$4:$F$119,"=pustułka",Arkusz1!$G$4:$G$119,"=1")</f>
        <v>0</v>
      </c>
      <c r="F16" s="32">
        <f>SUMIFS(Arkusz1!$M$4:$M$119,Arkusz1!$K$4:$K$119,"=pustułka",Arkusz1!$L$4:$L$119,"=1")</f>
        <v>0</v>
      </c>
      <c r="G16" s="31">
        <f>SUMIFS(Arkusz1!$N$4:$N$119,Arkusz1!$K$4:$K$119,"=pustułka",Arkusz1!$L$4:$L$119,"=1")</f>
        <v>0</v>
      </c>
      <c r="H16" s="32">
        <f>SUMIFS(Arkusz1!$R$4:$R$119,Arkusz1!$P$4:$P$119,"=pustułka",Arkusz1!$Q$4:$Q$119,"=1")</f>
        <v>0</v>
      </c>
      <c r="I16" s="31">
        <f>SUMIFS(Arkusz1!$S$4:$S$119,Arkusz1!$P$4:$P$119,"=pustułka",Arkusz1!$Q$4:$Q$119,"=1")</f>
        <v>0</v>
      </c>
      <c r="J16" s="32">
        <f>MAX(D16,F16,H16,)</f>
        <v>0</v>
      </c>
      <c r="K16" s="31">
        <f>MAX(E16,G16,I16)</f>
        <v>0</v>
      </c>
    </row>
    <row r="17" spans="3:11" ht="24" customHeight="1">
      <c r="C17" s="40">
        <v>2</v>
      </c>
      <c r="D17" s="32">
        <f>SUMIFS(Arkusz1!$H$4:$H$119,Arkusz1!$F$4:$F$119,"=pustułka",Arkusz1!$G$4:$G$119,"=2")</f>
        <v>0</v>
      </c>
      <c r="E17" s="31">
        <f>SUMIFS(Arkusz1!$I$4:$I$119,Arkusz1!$F$4:$F$119,"=pustułka",Arkusz1!$G$4:$G$119,"=2")</f>
        <v>0</v>
      </c>
      <c r="F17" s="32">
        <f>SUMIFS(Arkusz1!$M$4:$M$119,Arkusz1!$K$4:$K$119,"=pustułka",Arkusz1!$L$4:$L$119,"=2")</f>
        <v>0</v>
      </c>
      <c r="G17" s="31">
        <f>SUMIFS(Arkusz1!$N$4:$N$119,Arkusz1!$K$4:$K$119,"=pustułka",Arkusz1!$L$4:$L$119,"=2")</f>
        <v>0</v>
      </c>
      <c r="H17" s="32">
        <f>SUMIFS(Arkusz1!$R$4:$R$119,Arkusz1!$P$4:$P$119,"=pustułka",Arkusz1!$Q$4:$Q$119,"=2")</f>
        <v>0</v>
      </c>
      <c r="I17" s="31">
        <f>SUMIFS(Arkusz1!$S$4:$S$119,Arkusz1!$P$4:$P$119,"=pustułka",Arkusz1!$Q$4:$Q$119,"=2")</f>
        <v>0</v>
      </c>
      <c r="J17" s="32">
        <f t="shared" ref="J17:J24" si="0">MAX(D17,F17,H17,)</f>
        <v>0</v>
      </c>
      <c r="K17" s="31">
        <f t="shared" ref="K17:K24" si="1">MAX(E17,G17,I17)</f>
        <v>0</v>
      </c>
    </row>
    <row r="18" spans="3:11" ht="24" customHeight="1">
      <c r="C18" s="40">
        <v>3</v>
      </c>
      <c r="D18" s="32">
        <f>SUMIFS(Arkusz1!$H$4:$H$119,Arkusz1!$F$4:$F$119,"=pustułka",Arkusz1!$G$4:$G$119,"=3")</f>
        <v>0</v>
      </c>
      <c r="E18" s="31">
        <f>SUMIFS(Arkusz1!$I$4:$I$119,Arkusz1!$F$4:$F$119,"=pustułka",Arkusz1!$G$4:$G$119,"=3")</f>
        <v>0</v>
      </c>
      <c r="F18" s="32">
        <f>SUMIFS(Arkusz1!$M$4:$M$119,Arkusz1!$K$4:$K$119,"=pustułka",Arkusz1!$L$4:$L$119,"=3")</f>
        <v>0</v>
      </c>
      <c r="G18" s="31">
        <f>SUMIFS(Arkusz1!$N$4:$N$119,Arkusz1!$K$4:$K$119,"=pustułka",Arkusz1!$L$4:$L$119,"=3")</f>
        <v>0</v>
      </c>
      <c r="H18" s="32">
        <f>SUMIFS(Arkusz1!$R$4:$R$119,Arkusz1!$P$4:$P$119,"=pustułka",Arkusz1!$Q$4:$Q$119,"=3")</f>
        <v>0</v>
      </c>
      <c r="I18" s="31">
        <f>SUMIFS(Arkusz1!$S$4:$S$119,Arkusz1!$P$4:$P$119,"=pustułka",Arkusz1!$Q$4:$Q$119,"=3")</f>
        <v>0</v>
      </c>
      <c r="J18" s="32">
        <f t="shared" si="0"/>
        <v>0</v>
      </c>
      <c r="K18" s="31">
        <f t="shared" si="1"/>
        <v>0</v>
      </c>
    </row>
    <row r="19" spans="3:11" ht="24" customHeight="1">
      <c r="C19" s="40">
        <v>4</v>
      </c>
      <c r="D19" s="32">
        <f>SUMIFS(Arkusz1!$H$4:$H$119,Arkusz1!$F$4:$F$119,"=pustułka",Arkusz1!$G$4:$G$119,"=4")</f>
        <v>0</v>
      </c>
      <c r="E19" s="31">
        <f>SUMIFS(Arkusz1!$I$4:$I$119,Arkusz1!$F$4:$F$119,"=pustułka",Arkusz1!$G$4:$G$119,"=4")</f>
        <v>0</v>
      </c>
      <c r="F19" s="32">
        <f>SUMIFS(Arkusz1!$M$4:$M$119,Arkusz1!$K$4:$K$119,"=pustułka",Arkusz1!$L$4:$L$119,"=4")</f>
        <v>0</v>
      </c>
      <c r="G19" s="31">
        <f>SUMIFS(Arkusz1!$N$4:$N$119,Arkusz1!$K$4:$K$119,"=pustułka",Arkusz1!$L$4:$L$119,"=4")</f>
        <v>0</v>
      </c>
      <c r="H19" s="32">
        <f>SUMIFS(Arkusz1!$R$4:$R$119,Arkusz1!$P$4:$P$119,"=pustułka",Arkusz1!$Q$4:$Q$119,"=4")</f>
        <v>0</v>
      </c>
      <c r="I19" s="31">
        <f>SUMIFS(Arkusz1!$S$4:$S$119,Arkusz1!$P$4:$P$119,"=pustułka",Arkusz1!$Q$4:$Q$119,"=4")</f>
        <v>0</v>
      </c>
      <c r="J19" s="32">
        <f t="shared" si="0"/>
        <v>0</v>
      </c>
      <c r="K19" s="31">
        <f t="shared" si="1"/>
        <v>0</v>
      </c>
    </row>
    <row r="20" spans="3:11" ht="24" customHeight="1">
      <c r="C20" s="40">
        <v>5</v>
      </c>
      <c r="D20" s="32">
        <f>SUMIFS(Arkusz1!$H$4:$H$119,Arkusz1!$F$4:$F$119,"=pustułka",Arkusz1!$G$4:$G$119,"=5")</f>
        <v>0</v>
      </c>
      <c r="E20" s="31">
        <f>SUMIFS(Arkusz1!$I$4:$I$119,Arkusz1!$F$4:$F$119,"=pustułka",Arkusz1!$G$4:$G$119,"=5")</f>
        <v>0</v>
      </c>
      <c r="F20" s="32">
        <f>SUMIFS(Arkusz1!$M$4:$M$119,Arkusz1!$K$4:$K$119,"=pustułka",Arkusz1!$L$4:$L$119,"=5")</f>
        <v>0</v>
      </c>
      <c r="G20" s="31">
        <f>SUMIFS(Arkusz1!$N$4:$N$119,Arkusz1!$K$4:$K$119,"=pustułka",Arkusz1!$L$4:$L$119,"=5")</f>
        <v>0</v>
      </c>
      <c r="H20" s="32">
        <f>SUMIFS(Arkusz1!$R$4:$R$119,Arkusz1!$P$4:$P$119,"=pustułka",Arkusz1!$Q$4:$Q$119,"=5")</f>
        <v>0</v>
      </c>
      <c r="I20" s="31">
        <f>SUMIFS(Arkusz1!$S$4:$S$119,Arkusz1!$P$4:$P$119,"=pustułka",Arkusz1!$Q$4:$Q$119,"=5")</f>
        <v>0</v>
      </c>
      <c r="J20" s="32">
        <f t="shared" si="0"/>
        <v>0</v>
      </c>
      <c r="K20" s="31">
        <f t="shared" si="1"/>
        <v>0</v>
      </c>
    </row>
    <row r="21" spans="3:11" ht="24" customHeight="1">
      <c r="C21" s="40">
        <v>6</v>
      </c>
      <c r="D21" s="32">
        <f>SUMIFS(Arkusz1!$H$4:$H$119,Arkusz1!$F$4:$F$119,"=pustułka",Arkusz1!$G$4:$G$119,"=6")</f>
        <v>0</v>
      </c>
      <c r="E21" s="31">
        <f>SUMIFS(Arkusz1!$I$4:$I$119,Arkusz1!$F$4:$F$119,"=pustułka",Arkusz1!$G$4:$G$119,"=6")</f>
        <v>0</v>
      </c>
      <c r="F21" s="32">
        <f>SUMIFS(Arkusz1!$M$4:$M$119,Arkusz1!$K$4:$K$119,"=pustułka",Arkusz1!$L$4:$L$119,"=6")</f>
        <v>0</v>
      </c>
      <c r="G21" s="31">
        <f>SUMIFS(Arkusz1!$N$4:$N$119,Arkusz1!$K$4:$K$119,"=pustułka",Arkusz1!$L$4:$L$119,"=6")</f>
        <v>0</v>
      </c>
      <c r="H21" s="32">
        <f>SUMIFS(Arkusz1!$R$4:$R$119,Arkusz1!$P$4:$P$119,"=pustułka",Arkusz1!$Q$4:$Q$119,"=6")</f>
        <v>0</v>
      </c>
      <c r="I21" s="31">
        <f>SUMIFS(Arkusz1!$S$4:$S$119,Arkusz1!$P$4:$P$119,"=pustułka",Arkusz1!$Q$4:$Q$119,"=6")</f>
        <v>0</v>
      </c>
      <c r="J21" s="32">
        <f t="shared" si="0"/>
        <v>0</v>
      </c>
      <c r="K21" s="31">
        <f t="shared" si="1"/>
        <v>0</v>
      </c>
    </row>
    <row r="22" spans="3:11" ht="24" customHeight="1">
      <c r="C22" s="40">
        <v>7</v>
      </c>
      <c r="D22" s="32">
        <f>SUMIFS(Arkusz1!$H$4:$H$119,Arkusz1!$F$4:$F$119,"=pustułka",Arkusz1!$G$4:$G$119,"=7")</f>
        <v>0</v>
      </c>
      <c r="E22" s="31">
        <f>SUMIFS(Arkusz1!$I$4:$I$119,Arkusz1!$F$4:$F$119,"=pustułka",Arkusz1!$G$4:$G$119,"=7")</f>
        <v>0</v>
      </c>
      <c r="F22" s="32">
        <f>SUMIFS(Arkusz1!$M$4:$M$119,Arkusz1!$K$4:$K$119,"=pustułka",Arkusz1!$L$4:$L$119,"=7")</f>
        <v>0</v>
      </c>
      <c r="G22" s="31">
        <f>SUMIFS(Arkusz1!$N$4:$N$119,Arkusz1!$K$4:$K$119,"=pustułka",Arkusz1!$L$4:$L$119,"=7")</f>
        <v>0</v>
      </c>
      <c r="H22" s="32">
        <f>SUMIFS(Arkusz1!$R$4:$R$119,Arkusz1!$P$4:$P$119,"=pustułka",Arkusz1!$Q$4:$Q$119,"=7")</f>
        <v>0</v>
      </c>
      <c r="I22" s="31">
        <f>SUMIFS(Arkusz1!$S$4:$S$119,Arkusz1!$P$4:$P$119,"=pustułka",Arkusz1!$Q$4:$Q$119,"=7")</f>
        <v>0</v>
      </c>
      <c r="J22" s="32">
        <f t="shared" si="0"/>
        <v>0</v>
      </c>
      <c r="K22" s="31">
        <f t="shared" si="1"/>
        <v>0</v>
      </c>
    </row>
    <row r="23" spans="3:11" ht="24" customHeight="1">
      <c r="C23" s="40">
        <v>8</v>
      </c>
      <c r="D23" s="32">
        <f>SUMIFS(Arkusz1!$H$4:$H$119,Arkusz1!$F$4:$F$119,"=pustułka",Arkusz1!$G$4:$G$119,"=8")</f>
        <v>0</v>
      </c>
      <c r="E23" s="31">
        <f>SUMIFS(Arkusz1!$I$4:$I$119,Arkusz1!$F$4:$F$119,"=pustułka",Arkusz1!$G$4:$G$119,"=8")</f>
        <v>0</v>
      </c>
      <c r="F23" s="32">
        <f>SUMIFS(Arkusz1!$M$4:$M$119,Arkusz1!$K$4:$K$119,"=pustułka",Arkusz1!$L$4:$L$119,"=8")</f>
        <v>0</v>
      </c>
      <c r="G23" s="31">
        <f>SUMIFS(Arkusz1!$N$4:$N$119,Arkusz1!$K$4:$K$119,"=pustułka",Arkusz1!$L$4:$L$119,"=8")</f>
        <v>0</v>
      </c>
      <c r="H23" s="32">
        <f>SUMIFS(Arkusz1!$R$4:$R$119,Arkusz1!$P$4:$P$119,"=pustułka",Arkusz1!$Q$4:$Q$119,"=8")</f>
        <v>0</v>
      </c>
      <c r="I23" s="31">
        <f>SUMIFS(Arkusz1!$S$4:$S$119,Arkusz1!$P$4:$P$119,"=pustułka",Arkusz1!$Q$4:$Q$119,"=8")</f>
        <v>0</v>
      </c>
      <c r="J23" s="32">
        <f t="shared" si="0"/>
        <v>0</v>
      </c>
      <c r="K23" s="31">
        <f t="shared" si="1"/>
        <v>0</v>
      </c>
    </row>
    <row r="24" spans="3:11" ht="24" customHeight="1">
      <c r="C24" s="40">
        <v>9</v>
      </c>
      <c r="D24" s="32">
        <f>SUMIFS(Arkusz1!$H$4:$H$119,Arkusz1!$F$4:$F$119,"=pustułka",Arkusz1!$G$4:$G$119,"=9")</f>
        <v>0</v>
      </c>
      <c r="E24" s="31">
        <f>SUMIFS(Arkusz1!$I$4:$I$119,Arkusz1!$F$4:$F$119,"=pustułka",Arkusz1!$G$4:$G$119,"=9")</f>
        <v>0</v>
      </c>
      <c r="F24" s="32">
        <f>SUMIFS(Arkusz1!$M$4:$M$119,Arkusz1!$K$4:$K$119,"=pustułka",Arkusz1!$L$4:$L$119,"=9")</f>
        <v>0</v>
      </c>
      <c r="G24" s="31">
        <f>SUMIFS(Arkusz1!$N$4:$N$119,Arkusz1!$K$4:$K$119,"=pustułka",Arkusz1!$L$4:$L$119,"=9")</f>
        <v>0</v>
      </c>
      <c r="H24" s="32">
        <f>SUMIFS(Arkusz1!$R$4:$R$119,Arkusz1!$P$4:$P$119,"=pustułka",Arkusz1!$Q$4:$Q$119,"=9")</f>
        <v>0</v>
      </c>
      <c r="I24" s="31">
        <f>SUMIFS(Arkusz1!$S$4:$S$119,Arkusz1!$P$4:$P$119,"=pustułka",Arkusz1!$Q$4:$Q$119,"=9")</f>
        <v>0</v>
      </c>
      <c r="J24" s="32">
        <f t="shared" si="0"/>
        <v>0</v>
      </c>
      <c r="K24" s="31">
        <f t="shared" si="1"/>
        <v>0</v>
      </c>
    </row>
    <row r="25" spans="3:11" ht="21">
      <c r="C25" s="41" t="s">
        <v>58</v>
      </c>
      <c r="D25" s="42">
        <f t="shared" ref="D25:K25" si="2">SUM(D16:D24)</f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2">
    <mergeCell ref="J14:K14"/>
    <mergeCell ref="D9:E9"/>
    <mergeCell ref="F9:G9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8" tint="0.39997558519241921"/>
  </sheetPr>
  <dimension ref="A1:L151"/>
  <sheetViews>
    <sheetView showGridLines="0" showWhiteSpace="0" view="pageLayout" zoomScaleNormal="100" workbookViewId="0">
      <selection activeCell="C5" sqref="C5:L5"/>
    </sheetView>
  </sheetViews>
  <sheetFormatPr defaultColWidth="9.140625" defaultRowHeight="12.75"/>
  <cols>
    <col min="1" max="1" width="6.85546875" style="2" customWidth="1"/>
    <col min="2" max="3" width="8.85546875" style="2" customWidth="1"/>
    <col min="4" max="4" width="7.28515625" style="2" customWidth="1"/>
    <col min="5" max="5" width="6.85546875" style="2" customWidth="1"/>
    <col min="6" max="6" width="8.85546875" style="2" customWidth="1"/>
    <col min="7" max="7" width="9" style="2" customWidth="1"/>
    <col min="8" max="8" width="7.28515625" style="2" customWidth="1"/>
    <col min="9" max="9" width="6.85546875" style="2" customWidth="1"/>
    <col min="10" max="10" width="9.7109375" style="2" customWidth="1"/>
    <col min="11" max="11" width="9" style="2" customWidth="1"/>
    <col min="12" max="12" width="7.28515625" style="2" customWidth="1"/>
    <col min="13" max="16384" width="9.140625" style="2"/>
  </cols>
  <sheetData>
    <row r="1" spans="1:12" ht="23.45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60</v>
      </c>
    </row>
    <row r="2" spans="1:12" ht="23.4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24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5" customHeight="1">
      <c r="A4" s="10" t="s">
        <v>3</v>
      </c>
      <c r="B4" s="4"/>
      <c r="C4" s="4"/>
      <c r="D4" s="4"/>
      <c r="E4" s="4"/>
      <c r="F4" s="4"/>
      <c r="G4" s="4"/>
      <c r="H4" s="4"/>
      <c r="I4" s="4"/>
      <c r="J4" s="4"/>
      <c r="K4" s="7"/>
      <c r="L4" s="9"/>
    </row>
    <row r="5" spans="1:12" ht="23.45" customHeight="1">
      <c r="A5" s="70" t="s">
        <v>84</v>
      </c>
      <c r="B5" s="70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23.45" customHeight="1">
      <c r="A6" s="70" t="s">
        <v>32</v>
      </c>
      <c r="B6" s="70"/>
      <c r="C6" s="71"/>
      <c r="D6" s="71"/>
      <c r="E6" s="71"/>
      <c r="F6" s="70" t="s">
        <v>31</v>
      </c>
      <c r="G6" s="70"/>
      <c r="H6" s="72"/>
      <c r="I6" s="73"/>
      <c r="J6" s="73"/>
      <c r="K6" s="73"/>
      <c r="L6" s="73"/>
    </row>
    <row r="7" spans="1:12" ht="23.45" customHeight="1">
      <c r="A7" s="67" t="s">
        <v>21</v>
      </c>
      <c r="B7" s="67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23.45" customHeight="1">
      <c r="A8" s="74" t="s">
        <v>40</v>
      </c>
      <c r="B8" s="74"/>
      <c r="C8" s="74"/>
      <c r="D8"/>
      <c r="E8"/>
      <c r="F8"/>
      <c r="G8"/>
      <c r="H8"/>
      <c r="I8"/>
      <c r="J8"/>
      <c r="K8"/>
      <c r="L8"/>
    </row>
    <row r="9" spans="1:12" ht="23.45" customHeight="1">
      <c r="A9" s="78" t="s">
        <v>4</v>
      </c>
      <c r="B9" s="79"/>
      <c r="C9" s="75"/>
      <c r="D9" s="76"/>
      <c r="E9"/>
      <c r="F9"/>
      <c r="G9"/>
      <c r="H9"/>
      <c r="I9"/>
      <c r="J9"/>
      <c r="K9"/>
      <c r="L9"/>
    </row>
    <row r="10" spans="1:12" ht="10.7" customHeight="1">
      <c r="A10" s="28"/>
      <c r="B10" s="28"/>
      <c r="C10" s="27"/>
      <c r="D10" s="27"/>
      <c r="E10"/>
      <c r="F10"/>
      <c r="G10"/>
      <c r="H10"/>
      <c r="I10"/>
      <c r="J10"/>
      <c r="K10"/>
      <c r="L10"/>
    </row>
    <row r="11" spans="1:12" ht="23.45" customHeight="1">
      <c r="A11" s="45" t="s">
        <v>28</v>
      </c>
      <c r="B11" s="11"/>
      <c r="C11" s="11"/>
      <c r="D11" s="60" t="s">
        <v>49</v>
      </c>
      <c r="E11" s="61"/>
      <c r="F11" s="62"/>
      <c r="G11" s="63"/>
      <c r="H11" s="63"/>
      <c r="I11" s="64"/>
      <c r="J11" s="65" t="s">
        <v>37</v>
      </c>
      <c r="K11" s="66"/>
      <c r="L11" s="44"/>
    </row>
    <row r="12" spans="1:12" ht="33.950000000000003" customHeight="1">
      <c r="A12" s="12" t="s">
        <v>29</v>
      </c>
      <c r="B12" s="12" t="s">
        <v>38</v>
      </c>
      <c r="C12" s="12" t="s">
        <v>39</v>
      </c>
      <c r="D12" s="12" t="s">
        <v>36</v>
      </c>
      <c r="E12" s="12" t="s">
        <v>29</v>
      </c>
      <c r="F12" s="12" t="s">
        <v>38</v>
      </c>
      <c r="G12" s="12" t="s">
        <v>39</v>
      </c>
      <c r="H12" s="12" t="s">
        <v>36</v>
      </c>
      <c r="I12" s="12" t="s">
        <v>29</v>
      </c>
      <c r="J12" s="12" t="s">
        <v>38</v>
      </c>
      <c r="K12" s="12" t="s">
        <v>39</v>
      </c>
      <c r="L12" s="12" t="s">
        <v>41</v>
      </c>
    </row>
    <row r="13" spans="1:12" ht="18.600000000000001" customHeight="1">
      <c r="A13" s="13">
        <v>1</v>
      </c>
      <c r="B13" s="48"/>
      <c r="C13" s="48"/>
      <c r="D13" s="14"/>
      <c r="E13" s="13">
        <v>4</v>
      </c>
      <c r="F13" s="48"/>
      <c r="G13" s="48"/>
      <c r="H13" s="14"/>
      <c r="I13" s="13">
        <v>7</v>
      </c>
      <c r="J13" s="48"/>
      <c r="K13" s="48"/>
      <c r="L13" s="14"/>
    </row>
    <row r="14" spans="1:12" ht="18.600000000000001" customHeight="1">
      <c r="A14" s="13">
        <v>2</v>
      </c>
      <c r="B14" s="48"/>
      <c r="C14" s="48"/>
      <c r="D14" s="14"/>
      <c r="E14" s="13">
        <v>5</v>
      </c>
      <c r="F14" s="48"/>
      <c r="G14" s="48"/>
      <c r="H14" s="14"/>
      <c r="I14" s="13">
        <v>8</v>
      </c>
      <c r="J14" s="48"/>
      <c r="K14" s="48"/>
      <c r="L14" s="14"/>
    </row>
    <row r="15" spans="1:12" ht="18.600000000000001" customHeight="1">
      <c r="A15" s="13">
        <v>3</v>
      </c>
      <c r="B15" s="48"/>
      <c r="C15" s="48"/>
      <c r="D15" s="14"/>
      <c r="E15" s="13">
        <v>6</v>
      </c>
      <c r="F15" s="48"/>
      <c r="G15" s="48"/>
      <c r="H15" s="14"/>
      <c r="I15" s="13">
        <v>9</v>
      </c>
      <c r="J15" s="48"/>
      <c r="K15" s="48"/>
      <c r="L15" s="14"/>
    </row>
    <row r="16" spans="1:12" ht="19.899999999999999" customHeight="1">
      <c r="A16" s="10" t="s">
        <v>86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8.600000000000001" customHeight="1">
      <c r="A17" s="68" t="s">
        <v>23</v>
      </c>
      <c r="B17" s="68"/>
      <c r="C17" s="68"/>
      <c r="D17" s="68"/>
      <c r="E17" s="68" t="s">
        <v>30</v>
      </c>
      <c r="F17" s="68"/>
      <c r="G17" s="68" t="s">
        <v>46</v>
      </c>
      <c r="H17" s="68"/>
      <c r="I17" s="68"/>
      <c r="J17" s="77" t="s">
        <v>47</v>
      </c>
      <c r="K17" s="77"/>
      <c r="L17" s="77"/>
    </row>
    <row r="18" spans="1:12" ht="18.600000000000001" customHeight="1">
      <c r="A18" s="57"/>
      <c r="B18" s="57"/>
      <c r="C18" s="57"/>
      <c r="D18" s="57"/>
      <c r="E18" s="58"/>
      <c r="F18" s="58"/>
      <c r="G18" s="58"/>
      <c r="H18" s="58"/>
      <c r="I18" s="58"/>
      <c r="J18" s="59"/>
      <c r="K18" s="59"/>
      <c r="L18" s="59"/>
    </row>
    <row r="19" spans="1:12" ht="18.600000000000001" customHeight="1">
      <c r="A19" s="57"/>
      <c r="B19" s="57"/>
      <c r="C19" s="57"/>
      <c r="D19" s="57"/>
      <c r="E19" s="58"/>
      <c r="F19" s="58"/>
      <c r="G19" s="58"/>
      <c r="H19" s="58"/>
      <c r="I19" s="58"/>
      <c r="J19" s="59"/>
      <c r="K19" s="59"/>
      <c r="L19" s="59"/>
    </row>
    <row r="20" spans="1:12" ht="18.600000000000001" customHeight="1">
      <c r="A20" s="57"/>
      <c r="B20" s="57"/>
      <c r="C20" s="57"/>
      <c r="D20" s="57"/>
      <c r="E20" s="58"/>
      <c r="F20" s="58"/>
      <c r="G20" s="58"/>
      <c r="H20" s="58"/>
      <c r="I20" s="58"/>
      <c r="J20" s="59"/>
      <c r="K20" s="59"/>
      <c r="L20" s="59"/>
    </row>
    <row r="21" spans="1:12" ht="18.600000000000001" customHeight="1">
      <c r="A21" s="57"/>
      <c r="B21" s="57"/>
      <c r="C21" s="57"/>
      <c r="D21" s="57"/>
      <c r="E21" s="58"/>
      <c r="F21" s="58"/>
      <c r="G21" s="58"/>
      <c r="H21" s="58"/>
      <c r="I21" s="58"/>
      <c r="J21" s="59"/>
      <c r="K21" s="59"/>
      <c r="L21" s="59"/>
    </row>
    <row r="22" spans="1:12" ht="18.600000000000001" customHeight="1">
      <c r="A22" s="57"/>
      <c r="B22" s="57"/>
      <c r="C22" s="57"/>
      <c r="D22" s="57"/>
      <c r="E22" s="58"/>
      <c r="F22" s="58"/>
      <c r="G22" s="58"/>
      <c r="H22" s="58"/>
      <c r="I22" s="58"/>
      <c r="J22" s="59"/>
      <c r="K22" s="59"/>
      <c r="L22" s="59"/>
    </row>
    <row r="23" spans="1:12" ht="18.600000000000001" customHeight="1">
      <c r="A23" s="57"/>
      <c r="B23" s="57"/>
      <c r="C23" s="57"/>
      <c r="D23" s="57"/>
      <c r="E23" s="58"/>
      <c r="F23" s="58"/>
      <c r="G23" s="58"/>
      <c r="H23" s="58"/>
      <c r="I23" s="58"/>
      <c r="J23" s="59"/>
      <c r="K23" s="59"/>
      <c r="L23" s="59"/>
    </row>
    <row r="24" spans="1:12" ht="18.600000000000001" customHeight="1">
      <c r="A24" s="57"/>
      <c r="B24" s="57"/>
      <c r="C24" s="57"/>
      <c r="D24" s="57"/>
      <c r="E24" s="58"/>
      <c r="F24" s="58"/>
      <c r="G24" s="58"/>
      <c r="H24" s="58"/>
      <c r="I24" s="58"/>
      <c r="J24" s="59"/>
      <c r="K24" s="59"/>
      <c r="L24" s="59"/>
    </row>
    <row r="25" spans="1:12" ht="18.600000000000001" customHeight="1">
      <c r="A25" s="57"/>
      <c r="B25" s="57"/>
      <c r="C25" s="57"/>
      <c r="D25" s="57"/>
      <c r="E25" s="58"/>
      <c r="F25" s="58"/>
      <c r="G25" s="58"/>
      <c r="H25" s="58"/>
      <c r="I25" s="58"/>
      <c r="J25" s="59"/>
      <c r="K25" s="59"/>
      <c r="L25" s="59"/>
    </row>
    <row r="26" spans="1:12" ht="18.600000000000001" customHeight="1">
      <c r="A26" s="57"/>
      <c r="B26" s="57"/>
      <c r="C26" s="57"/>
      <c r="D26" s="57"/>
      <c r="E26" s="58"/>
      <c r="F26" s="58"/>
      <c r="G26" s="58"/>
      <c r="H26" s="58"/>
      <c r="I26" s="58"/>
      <c r="J26" s="59"/>
      <c r="K26" s="59"/>
      <c r="L26" s="59"/>
    </row>
    <row r="27" spans="1:12" ht="18.600000000000001" customHeight="1">
      <c r="A27" s="57"/>
      <c r="B27" s="57"/>
      <c r="C27" s="57"/>
      <c r="D27" s="57"/>
      <c r="E27" s="58"/>
      <c r="F27" s="58"/>
      <c r="G27" s="58"/>
      <c r="H27" s="58"/>
      <c r="I27" s="58"/>
      <c r="J27" s="59"/>
      <c r="K27" s="59"/>
      <c r="L27" s="59"/>
    </row>
    <row r="28" spans="1:12" ht="18.600000000000001" customHeight="1">
      <c r="A28" s="57"/>
      <c r="B28" s="57"/>
      <c r="C28" s="57"/>
      <c r="D28" s="57"/>
      <c r="E28" s="58"/>
      <c r="F28" s="58"/>
      <c r="G28" s="58"/>
      <c r="H28" s="58"/>
      <c r="I28" s="58"/>
      <c r="J28" s="59"/>
      <c r="K28" s="59"/>
      <c r="L28" s="59"/>
    </row>
    <row r="29" spans="1:12" ht="18.600000000000001" customHeight="1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59"/>
    </row>
    <row r="30" spans="1:12" ht="18.600000000000001" customHeight="1">
      <c r="A30" s="57"/>
      <c r="B30" s="57"/>
      <c r="C30" s="57"/>
      <c r="D30" s="57"/>
      <c r="E30" s="58"/>
      <c r="F30" s="58"/>
      <c r="G30" s="58"/>
      <c r="H30" s="58"/>
      <c r="I30" s="58"/>
      <c r="J30" s="59"/>
      <c r="K30" s="59"/>
      <c r="L30" s="59"/>
    </row>
    <row r="31" spans="1:12" ht="18.600000000000001" customHeight="1">
      <c r="A31" s="57"/>
      <c r="B31" s="57"/>
      <c r="C31" s="57"/>
      <c r="D31" s="57"/>
      <c r="E31" s="58"/>
      <c r="F31" s="58"/>
      <c r="G31" s="58"/>
      <c r="H31" s="58"/>
      <c r="I31" s="58"/>
      <c r="J31" s="59"/>
      <c r="K31" s="59"/>
      <c r="L31" s="59"/>
    </row>
    <row r="32" spans="1:12" ht="18.600000000000001" customHeight="1">
      <c r="A32" s="57"/>
      <c r="B32" s="57"/>
      <c r="C32" s="57"/>
      <c r="D32" s="57"/>
      <c r="E32" s="58"/>
      <c r="F32" s="58"/>
      <c r="G32" s="58"/>
      <c r="H32" s="58"/>
      <c r="I32" s="58"/>
      <c r="J32" s="59"/>
      <c r="K32" s="59"/>
      <c r="L32" s="59"/>
    </row>
    <row r="33" spans="1:12" ht="18.600000000000001" customHeight="1">
      <c r="A33" s="57"/>
      <c r="B33" s="57"/>
      <c r="C33" s="57"/>
      <c r="D33" s="57"/>
      <c r="E33" s="58"/>
      <c r="F33" s="58"/>
      <c r="G33" s="58"/>
      <c r="H33" s="58"/>
      <c r="I33" s="58"/>
      <c r="J33" s="59"/>
      <c r="K33" s="59"/>
      <c r="L33" s="59"/>
    </row>
    <row r="34" spans="1:12" ht="18.600000000000001" customHeight="1">
      <c r="A34" s="57"/>
      <c r="B34" s="57"/>
      <c r="C34" s="57"/>
      <c r="D34" s="57"/>
      <c r="E34" s="58"/>
      <c r="F34" s="58"/>
      <c r="G34" s="58"/>
      <c r="H34" s="58"/>
      <c r="I34" s="58"/>
      <c r="J34" s="59"/>
      <c r="K34" s="59"/>
      <c r="L34" s="59"/>
    </row>
    <row r="35" spans="1:12" ht="18.600000000000001" customHeight="1">
      <c r="A35" s="57"/>
      <c r="B35" s="57"/>
      <c r="C35" s="57"/>
      <c r="D35" s="57"/>
      <c r="E35" s="58"/>
      <c r="F35" s="58"/>
      <c r="G35" s="58"/>
      <c r="H35" s="58"/>
      <c r="I35" s="58"/>
      <c r="J35" s="59"/>
      <c r="K35" s="59"/>
      <c r="L35" s="59"/>
    </row>
    <row r="36" spans="1:12" ht="18.600000000000001" customHeight="1">
      <c r="A36" s="57"/>
      <c r="B36" s="57"/>
      <c r="C36" s="57"/>
      <c r="D36" s="57"/>
      <c r="E36" s="58"/>
      <c r="F36" s="58"/>
      <c r="G36" s="58"/>
      <c r="H36" s="58"/>
      <c r="I36" s="58"/>
      <c r="J36" s="59"/>
      <c r="K36" s="59"/>
      <c r="L36" s="59"/>
    </row>
    <row r="37" spans="1:12" ht="18.600000000000001" customHeight="1">
      <c r="A37" s="57"/>
      <c r="B37" s="57"/>
      <c r="C37" s="57"/>
      <c r="D37" s="57"/>
      <c r="E37" s="58"/>
      <c r="F37" s="58"/>
      <c r="G37" s="58"/>
      <c r="H37" s="58"/>
      <c r="I37" s="58"/>
      <c r="J37" s="59"/>
      <c r="K37" s="59"/>
      <c r="L37" s="59"/>
    </row>
    <row r="38" spans="1:12" ht="18.600000000000001" customHeight="1">
      <c r="A38" s="57"/>
      <c r="B38" s="57"/>
      <c r="C38" s="57"/>
      <c r="D38" s="57"/>
      <c r="E38" s="58"/>
      <c r="F38" s="58"/>
      <c r="G38" s="58"/>
      <c r="H38" s="58"/>
      <c r="I38" s="58"/>
      <c r="J38" s="59"/>
      <c r="K38" s="59"/>
      <c r="L38" s="59"/>
    </row>
    <row r="39" spans="1:12" ht="18.600000000000001" customHeight="1">
      <c r="A39" s="57"/>
      <c r="B39" s="57"/>
      <c r="C39" s="57"/>
      <c r="D39" s="57"/>
      <c r="E39" s="58"/>
      <c r="F39" s="58"/>
      <c r="G39" s="58"/>
      <c r="H39" s="58"/>
      <c r="I39" s="58"/>
      <c r="J39" s="59"/>
      <c r="K39" s="59"/>
      <c r="L39" s="59"/>
    </row>
    <row r="40" spans="1:12" ht="18.600000000000001" customHeight="1">
      <c r="A40" s="57"/>
      <c r="B40" s="57"/>
      <c r="C40" s="57"/>
      <c r="D40" s="57"/>
      <c r="E40" s="58"/>
      <c r="F40" s="58"/>
      <c r="G40" s="58"/>
      <c r="H40" s="58"/>
      <c r="I40" s="58"/>
      <c r="J40" s="59"/>
      <c r="K40" s="59"/>
      <c r="L40" s="59"/>
    </row>
    <row r="41" spans="1:12" ht="18.600000000000001" customHeight="1">
      <c r="A41" s="57"/>
      <c r="B41" s="57"/>
      <c r="C41" s="57"/>
      <c r="D41" s="57"/>
      <c r="E41" s="58"/>
      <c r="F41" s="58"/>
      <c r="G41" s="58"/>
      <c r="H41" s="58"/>
      <c r="I41" s="58"/>
      <c r="J41" s="59"/>
      <c r="K41" s="59"/>
      <c r="L41" s="59"/>
    </row>
    <row r="42" spans="1:12" ht="18.600000000000001" customHeight="1">
      <c r="A42" s="57"/>
      <c r="B42" s="57"/>
      <c r="C42" s="57"/>
      <c r="D42" s="57"/>
      <c r="E42" s="58"/>
      <c r="F42" s="58"/>
      <c r="G42" s="58"/>
      <c r="H42" s="58"/>
      <c r="I42" s="58"/>
      <c r="J42" s="59"/>
      <c r="K42" s="59"/>
      <c r="L42" s="59"/>
    </row>
    <row r="43" spans="1:12" ht="18.600000000000001" customHeight="1">
      <c r="A43" s="57"/>
      <c r="B43" s="57"/>
      <c r="C43" s="57"/>
      <c r="D43" s="57"/>
      <c r="E43" s="58"/>
      <c r="F43" s="58"/>
      <c r="G43" s="58"/>
      <c r="H43" s="58"/>
      <c r="I43" s="58"/>
      <c r="J43" s="59"/>
      <c r="K43" s="59"/>
      <c r="L43" s="59"/>
    </row>
    <row r="44" spans="1:12" ht="18.600000000000001" customHeight="1">
      <c r="A44" s="57"/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1:12" ht="18.600000000000001" customHeight="1">
      <c r="A45" s="57"/>
      <c r="B45" s="57"/>
      <c r="C45" s="57"/>
      <c r="D45" s="57"/>
      <c r="E45" s="58"/>
      <c r="F45" s="58"/>
      <c r="G45" s="58"/>
      <c r="H45" s="58"/>
      <c r="I45" s="58"/>
      <c r="J45" s="59"/>
      <c r="K45" s="59"/>
      <c r="L45" s="59"/>
    </row>
    <row r="46" spans="1:12" ht="18.600000000000001" customHeight="1">
      <c r="A46" s="57"/>
      <c r="B46" s="57"/>
      <c r="C46" s="57"/>
      <c r="D46" s="57"/>
      <c r="E46" s="58"/>
      <c r="F46" s="58"/>
      <c r="G46" s="58"/>
      <c r="H46" s="58"/>
      <c r="I46" s="58"/>
      <c r="J46" s="59"/>
      <c r="K46" s="59"/>
      <c r="L46" s="59"/>
    </row>
    <row r="47" spans="1:12" ht="18.600000000000001" customHeight="1">
      <c r="A47" s="57"/>
      <c r="B47" s="57"/>
      <c r="C47" s="57"/>
      <c r="D47" s="57"/>
      <c r="E47" s="58"/>
      <c r="F47" s="58"/>
      <c r="G47" s="58"/>
      <c r="H47" s="58"/>
      <c r="I47" s="58"/>
      <c r="J47" s="59"/>
      <c r="K47" s="59"/>
      <c r="L47" s="59"/>
    </row>
    <row r="48" spans="1:12" ht="18.600000000000001" customHeight="1">
      <c r="A48" s="57"/>
      <c r="B48" s="57"/>
      <c r="C48" s="57"/>
      <c r="D48" s="57"/>
      <c r="E48" s="58"/>
      <c r="F48" s="58"/>
      <c r="G48" s="58"/>
      <c r="H48" s="58"/>
      <c r="I48" s="58"/>
      <c r="J48" s="59"/>
      <c r="K48" s="59"/>
      <c r="L48" s="59"/>
    </row>
    <row r="49" spans="1:12" ht="18.600000000000001" customHeight="1">
      <c r="A49" s="57"/>
      <c r="B49" s="57"/>
      <c r="C49" s="57"/>
      <c r="D49" s="57"/>
      <c r="E49" s="58"/>
      <c r="F49" s="58"/>
      <c r="G49" s="58"/>
      <c r="H49" s="58"/>
      <c r="I49" s="58"/>
      <c r="J49" s="59"/>
      <c r="K49" s="59"/>
      <c r="L49" s="59"/>
    </row>
    <row r="50" spans="1:12" ht="18.600000000000001" customHeight="1">
      <c r="A50" s="57"/>
      <c r="B50" s="57"/>
      <c r="C50" s="57"/>
      <c r="D50" s="57"/>
      <c r="E50" s="58"/>
      <c r="F50" s="58"/>
      <c r="G50" s="58"/>
      <c r="H50" s="58"/>
      <c r="I50" s="58"/>
      <c r="J50" s="59"/>
      <c r="K50" s="59"/>
      <c r="L50" s="59"/>
    </row>
    <row r="51" spans="1:12" ht="18.600000000000001" customHeight="1">
      <c r="A51" s="57"/>
      <c r="B51" s="57"/>
      <c r="C51" s="57"/>
      <c r="D51" s="57"/>
      <c r="E51" s="58"/>
      <c r="F51" s="58"/>
      <c r="G51" s="58"/>
      <c r="H51" s="58"/>
      <c r="I51" s="58"/>
      <c r="J51" s="59"/>
      <c r="K51" s="59"/>
      <c r="L51" s="59"/>
    </row>
    <row r="52" spans="1:12" ht="18.600000000000001" customHeight="1">
      <c r="A52" s="57"/>
      <c r="B52" s="57"/>
      <c r="C52" s="57"/>
      <c r="D52" s="57"/>
      <c r="E52" s="58"/>
      <c r="F52" s="58"/>
      <c r="G52" s="58"/>
      <c r="H52" s="58"/>
      <c r="I52" s="58"/>
      <c r="J52" s="59"/>
      <c r="K52" s="59"/>
      <c r="L52" s="59"/>
    </row>
    <row r="53" spans="1:12" ht="18.600000000000001" customHeight="1">
      <c r="A53" s="57"/>
      <c r="B53" s="57"/>
      <c r="C53" s="57"/>
      <c r="D53" s="57"/>
      <c r="E53" s="58"/>
      <c r="F53" s="58"/>
      <c r="G53" s="58"/>
      <c r="H53" s="58"/>
      <c r="I53" s="58"/>
      <c r="J53" s="59"/>
      <c r="K53" s="59"/>
      <c r="L53" s="59"/>
    </row>
    <row r="54" spans="1:12" ht="18.600000000000001" customHeight="1">
      <c r="A54" s="57"/>
      <c r="B54" s="57"/>
      <c r="C54" s="57"/>
      <c r="D54" s="57"/>
      <c r="E54" s="58"/>
      <c r="F54" s="58"/>
      <c r="G54" s="58"/>
      <c r="H54" s="58"/>
      <c r="I54" s="58"/>
      <c r="J54" s="59"/>
      <c r="K54" s="59"/>
      <c r="L54" s="59"/>
    </row>
    <row r="55" spans="1:12" ht="18.600000000000001" customHeight="1">
      <c r="A55" s="57"/>
      <c r="B55" s="57"/>
      <c r="C55" s="57"/>
      <c r="D55" s="57"/>
      <c r="E55" s="58"/>
      <c r="F55" s="58"/>
      <c r="G55" s="58"/>
      <c r="H55" s="58"/>
      <c r="I55" s="58"/>
      <c r="J55" s="59"/>
      <c r="K55" s="59"/>
      <c r="L55" s="59"/>
    </row>
    <row r="56" spans="1:12" ht="18.600000000000001" customHeight="1">
      <c r="A56" s="57"/>
      <c r="B56" s="57"/>
      <c r="C56" s="57"/>
      <c r="D56" s="57"/>
      <c r="E56" s="58"/>
      <c r="F56" s="58"/>
      <c r="G56" s="58"/>
      <c r="H56" s="58"/>
      <c r="I56" s="58"/>
      <c r="J56" s="59"/>
      <c r="K56" s="59"/>
      <c r="L56" s="59"/>
    </row>
    <row r="57" spans="1:12" ht="18.600000000000001" customHeight="1">
      <c r="A57" s="57"/>
      <c r="B57" s="57"/>
      <c r="C57" s="57"/>
      <c r="D57" s="57"/>
      <c r="E57" s="58"/>
      <c r="F57" s="58"/>
      <c r="G57" s="58"/>
      <c r="H57" s="58"/>
      <c r="I57" s="58"/>
      <c r="J57" s="59"/>
      <c r="K57" s="59"/>
      <c r="L57" s="59"/>
    </row>
    <row r="58" spans="1:12" ht="18.600000000000001" customHeight="1">
      <c r="A58" s="57"/>
      <c r="B58" s="57"/>
      <c r="C58" s="57"/>
      <c r="D58" s="57"/>
      <c r="E58" s="58"/>
      <c r="F58" s="58"/>
      <c r="G58" s="58"/>
      <c r="H58" s="58"/>
      <c r="I58" s="58"/>
      <c r="J58" s="59"/>
      <c r="K58" s="59"/>
      <c r="L58" s="59"/>
    </row>
    <row r="59" spans="1:12" ht="18.600000000000001" customHeight="1">
      <c r="A59" s="57"/>
      <c r="B59" s="57"/>
      <c r="C59" s="57"/>
      <c r="D59" s="57"/>
      <c r="E59" s="58"/>
      <c r="F59" s="58"/>
      <c r="G59" s="58"/>
      <c r="H59" s="58"/>
      <c r="I59" s="58"/>
      <c r="J59" s="59"/>
      <c r="K59" s="59"/>
      <c r="L59" s="59"/>
    </row>
    <row r="60" spans="1:12" ht="18.600000000000001" customHeight="1">
      <c r="A60" s="57"/>
      <c r="B60" s="57"/>
      <c r="C60" s="57"/>
      <c r="D60" s="57"/>
      <c r="E60" s="58"/>
      <c r="F60" s="58"/>
      <c r="G60" s="58"/>
      <c r="H60" s="58"/>
      <c r="I60" s="58"/>
      <c r="J60" s="59"/>
      <c r="K60" s="59"/>
      <c r="L60" s="59"/>
    </row>
    <row r="61" spans="1:12" ht="18.600000000000001" customHeight="1">
      <c r="A61" s="57"/>
      <c r="B61" s="57"/>
      <c r="C61" s="57"/>
      <c r="D61" s="57"/>
      <c r="E61" s="58"/>
      <c r="F61" s="58"/>
      <c r="G61" s="58"/>
      <c r="H61" s="58"/>
      <c r="I61" s="58"/>
      <c r="J61" s="59"/>
      <c r="K61" s="59"/>
      <c r="L61" s="59"/>
    </row>
    <row r="62" spans="1:12" ht="18.600000000000001" customHeight="1">
      <c r="A62" s="57"/>
      <c r="B62" s="57"/>
      <c r="C62" s="57"/>
      <c r="D62" s="57"/>
      <c r="E62" s="58"/>
      <c r="F62" s="58"/>
      <c r="G62" s="58"/>
      <c r="H62" s="58"/>
      <c r="I62" s="58"/>
      <c r="J62" s="59"/>
      <c r="K62" s="59"/>
      <c r="L62" s="59"/>
    </row>
    <row r="63" spans="1:12" ht="18.600000000000001" customHeight="1">
      <c r="A63" s="57"/>
      <c r="B63" s="57"/>
      <c r="C63" s="57"/>
      <c r="D63" s="57"/>
      <c r="E63" s="58"/>
      <c r="F63" s="58"/>
      <c r="G63" s="58"/>
      <c r="H63" s="58"/>
      <c r="I63" s="58"/>
      <c r="J63" s="59"/>
      <c r="K63" s="59"/>
      <c r="L63" s="59"/>
    </row>
    <row r="64" spans="1:12" ht="18.600000000000001" customHeight="1">
      <c r="A64" s="57"/>
      <c r="B64" s="57"/>
      <c r="C64" s="57"/>
      <c r="D64" s="57"/>
      <c r="E64" s="58"/>
      <c r="F64" s="58"/>
      <c r="G64" s="58"/>
      <c r="H64" s="58"/>
      <c r="I64" s="58"/>
      <c r="J64" s="59"/>
      <c r="K64" s="59"/>
      <c r="L64" s="59"/>
    </row>
    <row r="65" spans="1:12" ht="18.600000000000001" customHeight="1">
      <c r="A65" s="57"/>
      <c r="B65" s="57"/>
      <c r="C65" s="57"/>
      <c r="D65" s="57"/>
      <c r="E65" s="58"/>
      <c r="F65" s="58"/>
      <c r="G65" s="58"/>
      <c r="H65" s="58"/>
      <c r="I65" s="58"/>
      <c r="J65" s="59"/>
      <c r="K65" s="59"/>
      <c r="L65" s="59"/>
    </row>
    <row r="66" spans="1:12" ht="18.600000000000001" customHeight="1">
      <c r="A66" s="57"/>
      <c r="B66" s="57"/>
      <c r="C66" s="57"/>
      <c r="D66" s="57"/>
      <c r="E66" s="58"/>
      <c r="F66" s="58"/>
      <c r="G66" s="58"/>
      <c r="H66" s="58"/>
      <c r="I66" s="58"/>
      <c r="J66" s="59"/>
      <c r="K66" s="59"/>
      <c r="L66" s="59"/>
    </row>
    <row r="67" spans="1:12" ht="18.600000000000001" customHeight="1">
      <c r="A67" s="57"/>
      <c r="B67" s="57"/>
      <c r="C67" s="57"/>
      <c r="D67" s="57"/>
      <c r="E67" s="58"/>
      <c r="F67" s="58"/>
      <c r="G67" s="58"/>
      <c r="H67" s="58"/>
      <c r="I67" s="58"/>
      <c r="J67" s="59"/>
      <c r="K67" s="59"/>
      <c r="L67" s="59"/>
    </row>
    <row r="68" spans="1:12" ht="18.600000000000001" customHeight="1">
      <c r="A68" s="57"/>
      <c r="B68" s="57"/>
      <c r="C68" s="57"/>
      <c r="D68" s="57"/>
      <c r="E68" s="58"/>
      <c r="F68" s="58"/>
      <c r="G68" s="58"/>
      <c r="H68" s="58"/>
      <c r="I68" s="58"/>
      <c r="J68" s="59"/>
      <c r="K68" s="59"/>
      <c r="L68" s="59"/>
    </row>
    <row r="69" spans="1:12" ht="18.600000000000001" customHeight="1">
      <c r="A69" s="57"/>
      <c r="B69" s="57"/>
      <c r="C69" s="57"/>
      <c r="D69" s="57"/>
      <c r="E69" s="58"/>
      <c r="F69" s="58"/>
      <c r="G69" s="58"/>
      <c r="H69" s="58"/>
      <c r="I69" s="58"/>
      <c r="J69" s="59"/>
      <c r="K69" s="59"/>
      <c r="L69" s="59"/>
    </row>
    <row r="70" spans="1:12" ht="18.600000000000001" customHeight="1">
      <c r="A70" s="57"/>
      <c r="B70" s="57"/>
      <c r="C70" s="57"/>
      <c r="D70" s="57"/>
      <c r="E70" s="58"/>
      <c r="F70" s="58"/>
      <c r="G70" s="58"/>
      <c r="H70" s="58"/>
      <c r="I70" s="58"/>
      <c r="J70" s="59"/>
      <c r="K70" s="59"/>
      <c r="L70" s="59"/>
    </row>
    <row r="71" spans="1:12" ht="18.600000000000001" customHeight="1">
      <c r="A71" s="57"/>
      <c r="B71" s="57"/>
      <c r="C71" s="57"/>
      <c r="D71" s="57"/>
      <c r="E71" s="58"/>
      <c r="F71" s="58"/>
      <c r="G71" s="58"/>
      <c r="H71" s="58"/>
      <c r="I71" s="58"/>
      <c r="J71" s="59"/>
      <c r="K71" s="59"/>
      <c r="L71" s="59"/>
    </row>
    <row r="72" spans="1:12" ht="18.600000000000001" customHeight="1">
      <c r="A72" s="57"/>
      <c r="B72" s="57"/>
      <c r="C72" s="57"/>
      <c r="D72" s="57"/>
      <c r="E72" s="58"/>
      <c r="F72" s="58"/>
      <c r="G72" s="58"/>
      <c r="H72" s="58"/>
      <c r="I72" s="58"/>
      <c r="J72" s="59"/>
      <c r="K72" s="59"/>
      <c r="L72" s="59"/>
    </row>
    <row r="73" spans="1:12" ht="18.600000000000001" customHeight="1">
      <c r="A73" s="57"/>
      <c r="B73" s="57"/>
      <c r="C73" s="57"/>
      <c r="D73" s="57"/>
      <c r="E73" s="58"/>
      <c r="F73" s="58"/>
      <c r="G73" s="58"/>
      <c r="H73" s="58"/>
      <c r="I73" s="58"/>
      <c r="J73" s="59"/>
      <c r="K73" s="59"/>
      <c r="L73" s="59"/>
    </row>
    <row r="74" spans="1:12" ht="18.600000000000001" customHeight="1">
      <c r="A74" s="57"/>
      <c r="B74" s="57"/>
      <c r="C74" s="57"/>
      <c r="D74" s="57"/>
      <c r="E74" s="58"/>
      <c r="F74" s="58"/>
      <c r="G74" s="58"/>
      <c r="H74" s="58"/>
      <c r="I74" s="58"/>
      <c r="J74" s="59"/>
      <c r="K74" s="59"/>
      <c r="L74" s="59"/>
    </row>
    <row r="75" spans="1:12" ht="18.600000000000001" customHeight="1">
      <c r="A75" s="57"/>
      <c r="B75" s="57"/>
      <c r="C75" s="57"/>
      <c r="D75" s="57"/>
      <c r="E75" s="58"/>
      <c r="F75" s="58"/>
      <c r="G75" s="58"/>
      <c r="H75" s="58"/>
      <c r="I75" s="58"/>
      <c r="J75" s="59"/>
      <c r="K75" s="59"/>
      <c r="L75" s="59"/>
    </row>
    <row r="76" spans="1:12" ht="18.600000000000001" customHeight="1">
      <c r="A76" s="57"/>
      <c r="B76" s="57"/>
      <c r="C76" s="57"/>
      <c r="D76" s="57"/>
      <c r="E76" s="58"/>
      <c r="F76" s="58"/>
      <c r="G76" s="58"/>
      <c r="H76" s="58"/>
      <c r="I76" s="58"/>
      <c r="J76" s="59"/>
      <c r="K76" s="59"/>
      <c r="L76" s="59"/>
    </row>
    <row r="77" spans="1:12" ht="18.600000000000001" customHeight="1">
      <c r="A77" s="57"/>
      <c r="B77" s="57"/>
      <c r="C77" s="57"/>
      <c r="D77" s="57"/>
      <c r="E77" s="58"/>
      <c r="F77" s="58"/>
      <c r="G77" s="58"/>
      <c r="H77" s="58"/>
      <c r="I77" s="58"/>
      <c r="J77" s="59"/>
      <c r="K77" s="59"/>
      <c r="L77" s="59"/>
    </row>
    <row r="78" spans="1:12" ht="18.600000000000001" customHeight="1">
      <c r="A78" s="57"/>
      <c r="B78" s="57"/>
      <c r="C78" s="57"/>
      <c r="D78" s="57"/>
      <c r="E78" s="58"/>
      <c r="F78" s="58"/>
      <c r="G78" s="58"/>
      <c r="H78" s="58"/>
      <c r="I78" s="58"/>
      <c r="J78" s="59"/>
      <c r="K78" s="59"/>
      <c r="L78" s="59"/>
    </row>
    <row r="79" spans="1:12" ht="18.600000000000001" customHeight="1">
      <c r="A79" s="57"/>
      <c r="B79" s="57"/>
      <c r="C79" s="57"/>
      <c r="D79" s="57"/>
      <c r="E79" s="58"/>
      <c r="F79" s="58"/>
      <c r="G79" s="58"/>
      <c r="H79" s="58"/>
      <c r="I79" s="58"/>
      <c r="J79" s="59"/>
      <c r="K79" s="59"/>
      <c r="L79" s="59"/>
    </row>
    <row r="80" spans="1:12" ht="18.600000000000001" customHeight="1">
      <c r="A80" s="57"/>
      <c r="B80" s="57"/>
      <c r="C80" s="57"/>
      <c r="D80" s="57"/>
      <c r="E80" s="58"/>
      <c r="F80" s="58"/>
      <c r="G80" s="58"/>
      <c r="H80" s="58"/>
      <c r="I80" s="58"/>
      <c r="J80" s="59"/>
      <c r="K80" s="59"/>
      <c r="L80" s="59"/>
    </row>
    <row r="81" spans="1:12" ht="18.600000000000001" customHeight="1">
      <c r="A81" s="57"/>
      <c r="B81" s="57"/>
      <c r="C81" s="57"/>
      <c r="D81" s="57"/>
      <c r="E81" s="58"/>
      <c r="F81" s="58"/>
      <c r="G81" s="58"/>
      <c r="H81" s="58"/>
      <c r="I81" s="58"/>
      <c r="J81" s="59"/>
      <c r="K81" s="59"/>
      <c r="L81" s="59"/>
    </row>
    <row r="82" spans="1:12" ht="18.600000000000001" customHeight="1">
      <c r="A82" s="57"/>
      <c r="B82" s="57"/>
      <c r="C82" s="57"/>
      <c r="D82" s="57"/>
      <c r="E82" s="58"/>
      <c r="F82" s="58"/>
      <c r="G82" s="58"/>
      <c r="H82" s="58"/>
      <c r="I82" s="58"/>
      <c r="J82" s="59"/>
      <c r="K82" s="59"/>
      <c r="L82" s="59"/>
    </row>
    <row r="83" spans="1:12" ht="18.600000000000001" customHeight="1">
      <c r="A83" s="57"/>
      <c r="B83" s="57"/>
      <c r="C83" s="57"/>
      <c r="D83" s="57"/>
      <c r="E83" s="58"/>
      <c r="F83" s="58"/>
      <c r="G83" s="58"/>
      <c r="H83" s="58"/>
      <c r="I83" s="58"/>
      <c r="J83" s="59"/>
      <c r="K83" s="59"/>
      <c r="L83" s="59"/>
    </row>
    <row r="84" spans="1:12" ht="18.600000000000001" customHeight="1">
      <c r="A84" s="57"/>
      <c r="B84" s="57"/>
      <c r="C84" s="57"/>
      <c r="D84" s="57"/>
      <c r="E84" s="58"/>
      <c r="F84" s="58"/>
      <c r="G84" s="58"/>
      <c r="H84" s="58"/>
      <c r="I84" s="58"/>
      <c r="J84" s="59"/>
      <c r="K84" s="59"/>
      <c r="L84" s="59"/>
    </row>
    <row r="85" spans="1:12" ht="18.600000000000001" customHeight="1">
      <c r="A85" s="57"/>
      <c r="B85" s="57"/>
      <c r="C85" s="57"/>
      <c r="D85" s="57"/>
      <c r="E85" s="58"/>
      <c r="F85" s="58"/>
      <c r="G85" s="58"/>
      <c r="H85" s="58"/>
      <c r="I85" s="58"/>
      <c r="J85" s="59"/>
      <c r="K85" s="59"/>
      <c r="L85" s="59"/>
    </row>
    <row r="86" spans="1:12">
      <c r="A86" s="57"/>
      <c r="B86" s="57"/>
      <c r="C86" s="57"/>
      <c r="D86" s="57"/>
      <c r="E86" s="58"/>
      <c r="F86" s="58"/>
      <c r="G86" s="58"/>
      <c r="H86" s="58"/>
      <c r="I86" s="58"/>
      <c r="J86" s="59"/>
      <c r="K86" s="59"/>
      <c r="L86" s="59"/>
    </row>
    <row r="87" spans="1:12">
      <c r="A87" s="57"/>
      <c r="B87" s="57"/>
      <c r="C87" s="57"/>
      <c r="D87" s="57"/>
      <c r="E87" s="58"/>
      <c r="F87" s="58"/>
      <c r="G87" s="58"/>
      <c r="H87" s="58"/>
      <c r="I87" s="58"/>
      <c r="J87" s="59"/>
      <c r="K87" s="59"/>
      <c r="L87" s="59"/>
    </row>
    <row r="88" spans="1:12">
      <c r="A88" s="57"/>
      <c r="B88" s="57"/>
      <c r="C88" s="57"/>
      <c r="D88" s="57"/>
      <c r="E88" s="58"/>
      <c r="F88" s="58"/>
      <c r="G88" s="58"/>
      <c r="H88" s="58"/>
      <c r="I88" s="58"/>
      <c r="J88" s="59"/>
      <c r="K88" s="59"/>
      <c r="L88" s="59"/>
    </row>
    <row r="89" spans="1:12" ht="18" customHeight="1">
      <c r="A89" s="57"/>
      <c r="B89" s="57"/>
      <c r="C89" s="57"/>
      <c r="D89" s="57"/>
      <c r="E89" s="58"/>
      <c r="F89" s="58"/>
      <c r="G89" s="58"/>
      <c r="H89" s="58"/>
      <c r="I89" s="58"/>
      <c r="J89" s="59"/>
      <c r="K89" s="59"/>
      <c r="L89" s="59"/>
    </row>
    <row r="90" spans="1:12" ht="18" customHeight="1">
      <c r="A90" s="57"/>
      <c r="B90" s="57"/>
      <c r="C90" s="57"/>
      <c r="D90" s="57"/>
      <c r="E90" s="58"/>
      <c r="F90" s="58"/>
      <c r="G90" s="58"/>
      <c r="H90" s="58"/>
      <c r="I90" s="58"/>
      <c r="J90" s="59"/>
      <c r="K90" s="59"/>
      <c r="L90" s="59"/>
    </row>
    <row r="91" spans="1:12" ht="18" customHeight="1">
      <c r="A91" s="57"/>
      <c r="B91" s="57"/>
      <c r="C91" s="57"/>
      <c r="D91" s="57"/>
      <c r="E91" s="58"/>
      <c r="F91" s="58"/>
      <c r="G91" s="58"/>
      <c r="H91" s="58"/>
      <c r="I91" s="58"/>
      <c r="J91" s="59"/>
      <c r="K91" s="59"/>
      <c r="L91" s="59"/>
    </row>
    <row r="92" spans="1:12" ht="18" customHeight="1">
      <c r="A92" s="57"/>
      <c r="B92" s="57"/>
      <c r="C92" s="57"/>
      <c r="D92" s="57"/>
      <c r="E92" s="58"/>
      <c r="F92" s="58"/>
      <c r="G92" s="58"/>
      <c r="H92" s="58"/>
      <c r="I92" s="58"/>
      <c r="J92" s="59"/>
      <c r="K92" s="59"/>
      <c r="L92" s="59"/>
    </row>
    <row r="93" spans="1:12" ht="18" customHeight="1">
      <c r="A93" s="57"/>
      <c r="B93" s="57"/>
      <c r="C93" s="57"/>
      <c r="D93" s="57"/>
      <c r="E93" s="58"/>
      <c r="F93" s="58"/>
      <c r="G93" s="58"/>
      <c r="H93" s="58"/>
      <c r="I93" s="58"/>
      <c r="J93" s="59"/>
      <c r="K93" s="59"/>
      <c r="L93" s="59"/>
    </row>
    <row r="94" spans="1:12" ht="18" customHeight="1">
      <c r="A94" s="57"/>
      <c r="B94" s="57"/>
      <c r="C94" s="57"/>
      <c r="D94" s="57"/>
      <c r="E94" s="58"/>
      <c r="F94" s="58"/>
      <c r="G94" s="58"/>
      <c r="H94" s="58"/>
      <c r="I94" s="58"/>
      <c r="J94" s="59"/>
      <c r="K94" s="59"/>
      <c r="L94" s="59"/>
    </row>
    <row r="95" spans="1:12" ht="18" customHeight="1">
      <c r="A95" s="57"/>
      <c r="B95" s="57"/>
      <c r="C95" s="57"/>
      <c r="D95" s="57"/>
      <c r="E95" s="58"/>
      <c r="F95" s="58"/>
      <c r="G95" s="58"/>
      <c r="H95" s="58"/>
      <c r="I95" s="58"/>
      <c r="J95" s="59"/>
      <c r="K95" s="59"/>
      <c r="L95" s="59"/>
    </row>
    <row r="96" spans="1:12" ht="18" customHeight="1">
      <c r="A96" s="57"/>
      <c r="B96" s="57"/>
      <c r="C96" s="57"/>
      <c r="D96" s="57"/>
      <c r="E96" s="58"/>
      <c r="F96" s="58"/>
      <c r="G96" s="58"/>
      <c r="H96" s="58"/>
      <c r="I96" s="58"/>
      <c r="J96" s="59"/>
      <c r="K96" s="59"/>
      <c r="L96" s="59"/>
    </row>
    <row r="97" spans="1:12" ht="18" customHeight="1">
      <c r="A97" s="57"/>
      <c r="B97" s="57"/>
      <c r="C97" s="57"/>
      <c r="D97" s="57"/>
      <c r="E97" s="58"/>
      <c r="F97" s="58"/>
      <c r="G97" s="58"/>
      <c r="H97" s="58"/>
      <c r="I97" s="58"/>
      <c r="J97" s="59"/>
      <c r="K97" s="59"/>
      <c r="L97" s="59"/>
    </row>
    <row r="98" spans="1:12" ht="18" customHeight="1">
      <c r="A98" s="57"/>
      <c r="B98" s="57"/>
      <c r="C98" s="57"/>
      <c r="D98" s="57"/>
      <c r="E98" s="58"/>
      <c r="F98" s="58"/>
      <c r="G98" s="58"/>
      <c r="H98" s="58"/>
      <c r="I98" s="58"/>
      <c r="J98" s="59"/>
      <c r="K98" s="59"/>
      <c r="L98" s="59"/>
    </row>
    <row r="99" spans="1:12" ht="18" customHeight="1">
      <c r="A99" s="57"/>
      <c r="B99" s="57"/>
      <c r="C99" s="57"/>
      <c r="D99" s="57"/>
      <c r="E99" s="58"/>
      <c r="F99" s="58"/>
      <c r="G99" s="58"/>
      <c r="H99" s="58"/>
      <c r="I99" s="58"/>
      <c r="J99" s="59"/>
      <c r="K99" s="59"/>
      <c r="L99" s="59"/>
    </row>
    <row r="100" spans="1:12" ht="18" customHeight="1">
      <c r="A100" s="57"/>
      <c r="B100" s="57"/>
      <c r="C100" s="57"/>
      <c r="D100" s="57"/>
      <c r="E100" s="58"/>
      <c r="F100" s="58"/>
      <c r="G100" s="58"/>
      <c r="H100" s="58"/>
      <c r="I100" s="58"/>
      <c r="J100" s="59"/>
      <c r="K100" s="59"/>
      <c r="L100" s="59"/>
    </row>
    <row r="101" spans="1:12" ht="18" customHeight="1">
      <c r="A101" s="57"/>
      <c r="B101" s="57"/>
      <c r="C101" s="57"/>
      <c r="D101" s="57"/>
      <c r="E101" s="58"/>
      <c r="F101" s="58"/>
      <c r="G101" s="58"/>
      <c r="H101" s="58"/>
      <c r="I101" s="58"/>
      <c r="J101" s="59"/>
      <c r="K101" s="59"/>
      <c r="L101" s="59"/>
    </row>
    <row r="102" spans="1:12" ht="18" customHeight="1">
      <c r="A102" s="57"/>
      <c r="B102" s="57"/>
      <c r="C102" s="57"/>
      <c r="D102" s="57"/>
      <c r="E102" s="58"/>
      <c r="F102" s="58"/>
      <c r="G102" s="58"/>
      <c r="H102" s="58"/>
      <c r="I102" s="58"/>
      <c r="J102" s="59"/>
      <c r="K102" s="59"/>
      <c r="L102" s="59"/>
    </row>
    <row r="103" spans="1:12" ht="18" customHeight="1">
      <c r="A103" s="57"/>
      <c r="B103" s="57"/>
      <c r="C103" s="57"/>
      <c r="D103" s="57"/>
      <c r="E103" s="58"/>
      <c r="F103" s="58"/>
      <c r="G103" s="58"/>
      <c r="H103" s="58"/>
      <c r="I103" s="58"/>
      <c r="J103" s="59"/>
      <c r="K103" s="59"/>
      <c r="L103" s="59"/>
    </row>
    <row r="104" spans="1:12" ht="18" customHeight="1">
      <c r="A104" s="57"/>
      <c r="B104" s="57"/>
      <c r="C104" s="57"/>
      <c r="D104" s="57"/>
      <c r="E104" s="58"/>
      <c r="F104" s="58"/>
      <c r="G104" s="58"/>
      <c r="H104" s="58"/>
      <c r="I104" s="58"/>
      <c r="J104" s="59"/>
      <c r="K104" s="59"/>
      <c r="L104" s="59"/>
    </row>
    <row r="105" spans="1:12" ht="18" customHeight="1">
      <c r="A105" s="57"/>
      <c r="B105" s="57"/>
      <c r="C105" s="57"/>
      <c r="D105" s="57"/>
      <c r="E105" s="58"/>
      <c r="F105" s="58"/>
      <c r="G105" s="58"/>
      <c r="H105" s="58"/>
      <c r="I105" s="58"/>
      <c r="J105" s="59"/>
      <c r="K105" s="59"/>
      <c r="L105" s="59"/>
    </row>
    <row r="106" spans="1:12" ht="18" customHeight="1">
      <c r="A106" s="57"/>
      <c r="B106" s="57"/>
      <c r="C106" s="57"/>
      <c r="D106" s="57"/>
      <c r="E106" s="58"/>
      <c r="F106" s="58"/>
      <c r="G106" s="58"/>
      <c r="H106" s="58"/>
      <c r="I106" s="58"/>
      <c r="J106" s="59"/>
      <c r="K106" s="59"/>
      <c r="L106" s="59"/>
    </row>
    <row r="107" spans="1:12" ht="18" customHeight="1">
      <c r="A107" s="57"/>
      <c r="B107" s="57"/>
      <c r="C107" s="57"/>
      <c r="D107" s="57"/>
      <c r="E107" s="58"/>
      <c r="F107" s="58"/>
      <c r="G107" s="58"/>
      <c r="H107" s="58"/>
      <c r="I107" s="58"/>
      <c r="J107" s="59"/>
      <c r="K107" s="59"/>
      <c r="L107" s="59"/>
    </row>
    <row r="108" spans="1:12" ht="18" customHeight="1">
      <c r="A108" s="57"/>
      <c r="B108" s="57"/>
      <c r="C108" s="57"/>
      <c r="D108" s="57"/>
      <c r="E108" s="58"/>
      <c r="F108" s="58"/>
      <c r="G108" s="58"/>
      <c r="H108" s="58"/>
      <c r="I108" s="58"/>
      <c r="J108" s="59"/>
      <c r="K108" s="59"/>
      <c r="L108" s="59"/>
    </row>
    <row r="109" spans="1:12" ht="18" customHeight="1">
      <c r="A109" s="57"/>
      <c r="B109" s="57"/>
      <c r="C109" s="57"/>
      <c r="D109" s="57"/>
      <c r="E109" s="58"/>
      <c r="F109" s="58"/>
      <c r="G109" s="58"/>
      <c r="H109" s="58"/>
      <c r="I109" s="58"/>
      <c r="J109" s="59"/>
      <c r="K109" s="59"/>
      <c r="L109" s="59"/>
    </row>
    <row r="110" spans="1:12" ht="18" customHeight="1">
      <c r="A110" s="57"/>
      <c r="B110" s="57"/>
      <c r="C110" s="57"/>
      <c r="D110" s="57"/>
      <c r="E110" s="58"/>
      <c r="F110" s="58"/>
      <c r="G110" s="58"/>
      <c r="H110" s="58"/>
      <c r="I110" s="58"/>
      <c r="J110" s="59"/>
      <c r="K110" s="59"/>
      <c r="L110" s="59"/>
    </row>
    <row r="111" spans="1:12" ht="18" customHeight="1">
      <c r="A111" s="57"/>
      <c r="B111" s="57"/>
      <c r="C111" s="57"/>
      <c r="D111" s="57"/>
      <c r="E111" s="58"/>
      <c r="F111" s="58"/>
      <c r="G111" s="58"/>
      <c r="H111" s="58"/>
      <c r="I111" s="58"/>
      <c r="J111" s="59"/>
      <c r="K111" s="59"/>
      <c r="L111" s="59"/>
    </row>
    <row r="112" spans="1:12" ht="18" customHeight="1">
      <c r="A112" s="57"/>
      <c r="B112" s="57"/>
      <c r="C112" s="57"/>
      <c r="D112" s="57"/>
      <c r="E112" s="58"/>
      <c r="F112" s="58"/>
      <c r="G112" s="58"/>
      <c r="H112" s="58"/>
      <c r="I112" s="58"/>
      <c r="J112" s="59"/>
      <c r="K112" s="59"/>
      <c r="L112" s="59"/>
    </row>
    <row r="113" spans="1:12" ht="18" customHeight="1">
      <c r="A113" s="57"/>
      <c r="B113" s="57"/>
      <c r="C113" s="57"/>
      <c r="D113" s="57"/>
      <c r="E113" s="58"/>
      <c r="F113" s="58"/>
      <c r="G113" s="58"/>
      <c r="H113" s="58"/>
      <c r="I113" s="58"/>
      <c r="J113" s="59"/>
      <c r="K113" s="59"/>
      <c r="L113" s="59"/>
    </row>
    <row r="114" spans="1:12" ht="18" customHeight="1">
      <c r="A114" s="57"/>
      <c r="B114" s="57"/>
      <c r="C114" s="57"/>
      <c r="D114" s="57"/>
      <c r="E114" s="58"/>
      <c r="F114" s="58"/>
      <c r="G114" s="58"/>
      <c r="H114" s="58"/>
      <c r="I114" s="58"/>
      <c r="J114" s="59"/>
      <c r="K114" s="59"/>
      <c r="L114" s="59"/>
    </row>
    <row r="115" spans="1:12" ht="18" customHeight="1">
      <c r="A115" s="57"/>
      <c r="B115" s="57"/>
      <c r="C115" s="57"/>
      <c r="D115" s="57"/>
      <c r="E115" s="58"/>
      <c r="F115" s="58"/>
      <c r="G115" s="58"/>
      <c r="H115" s="58"/>
      <c r="I115" s="58"/>
      <c r="J115" s="59"/>
      <c r="K115" s="59"/>
      <c r="L115" s="59"/>
    </row>
    <row r="116" spans="1:12" ht="18" customHeight="1">
      <c r="A116" s="57"/>
      <c r="B116" s="57"/>
      <c r="C116" s="57"/>
      <c r="D116" s="57"/>
      <c r="E116" s="58"/>
      <c r="F116" s="58"/>
      <c r="G116" s="58"/>
      <c r="H116" s="58"/>
      <c r="I116" s="58"/>
      <c r="J116" s="59"/>
      <c r="K116" s="59"/>
      <c r="L116" s="59"/>
    </row>
    <row r="117" spans="1:12" ht="18" customHeight="1">
      <c r="A117" s="57"/>
      <c r="B117" s="57"/>
      <c r="C117" s="57"/>
      <c r="D117" s="57"/>
      <c r="E117" s="58"/>
      <c r="F117" s="58"/>
      <c r="G117" s="58"/>
      <c r="H117" s="58"/>
      <c r="I117" s="58"/>
      <c r="J117" s="59"/>
      <c r="K117" s="59"/>
      <c r="L117" s="59"/>
    </row>
    <row r="118" spans="1:12" ht="18" customHeight="1">
      <c r="A118" s="57"/>
      <c r="B118" s="57"/>
      <c r="C118" s="57"/>
      <c r="D118" s="57"/>
      <c r="E118" s="58"/>
      <c r="F118" s="58"/>
      <c r="G118" s="58"/>
      <c r="H118" s="58"/>
      <c r="I118" s="58"/>
      <c r="J118" s="59"/>
      <c r="K118" s="59"/>
      <c r="L118" s="59"/>
    </row>
    <row r="119" spans="1:12" ht="18" customHeight="1">
      <c r="A119" s="57"/>
      <c r="B119" s="57"/>
      <c r="C119" s="57"/>
      <c r="D119" s="57"/>
      <c r="E119" s="58"/>
      <c r="F119" s="58"/>
      <c r="G119" s="58"/>
      <c r="H119" s="58"/>
      <c r="I119" s="58"/>
      <c r="J119" s="59"/>
      <c r="K119" s="59"/>
      <c r="L119" s="59"/>
    </row>
    <row r="120" spans="1:12" ht="18" customHeight="1">
      <c r="A120" s="57"/>
      <c r="B120" s="57"/>
      <c r="C120" s="57"/>
      <c r="D120" s="57"/>
      <c r="E120" s="58"/>
      <c r="F120" s="58"/>
      <c r="G120" s="58"/>
      <c r="H120" s="58"/>
      <c r="I120" s="58"/>
      <c r="J120" s="59"/>
      <c r="K120" s="59"/>
      <c r="L120" s="59"/>
    </row>
    <row r="121" spans="1:12" ht="18" customHeight="1">
      <c r="A121" s="57"/>
      <c r="B121" s="57"/>
      <c r="C121" s="57"/>
      <c r="D121" s="57"/>
      <c r="E121" s="58"/>
      <c r="F121" s="58"/>
      <c r="G121" s="58"/>
      <c r="H121" s="58"/>
      <c r="I121" s="58"/>
      <c r="J121" s="59"/>
      <c r="K121" s="59"/>
      <c r="L121" s="59"/>
    </row>
    <row r="122" spans="1:12" ht="18" customHeight="1">
      <c r="A122" s="57"/>
      <c r="B122" s="57"/>
      <c r="C122" s="57"/>
      <c r="D122" s="57"/>
      <c r="E122" s="58"/>
      <c r="F122" s="58"/>
      <c r="G122" s="58"/>
      <c r="H122" s="58"/>
      <c r="I122" s="58"/>
      <c r="J122" s="59"/>
      <c r="K122" s="59"/>
      <c r="L122" s="59"/>
    </row>
    <row r="123" spans="1:12" ht="18" customHeight="1">
      <c r="A123" s="57"/>
      <c r="B123" s="57"/>
      <c r="C123" s="57"/>
      <c r="D123" s="57"/>
      <c r="E123" s="58"/>
      <c r="F123" s="58"/>
      <c r="G123" s="58"/>
      <c r="H123" s="58"/>
      <c r="I123" s="58"/>
      <c r="J123" s="59"/>
      <c r="K123" s="59"/>
      <c r="L123" s="59"/>
    </row>
    <row r="124" spans="1:12" ht="18" customHeight="1">
      <c r="A124" s="57"/>
      <c r="B124" s="57"/>
      <c r="C124" s="57"/>
      <c r="D124" s="57"/>
      <c r="E124" s="58"/>
      <c r="F124" s="58"/>
      <c r="G124" s="58"/>
      <c r="H124" s="58"/>
      <c r="I124" s="58"/>
      <c r="J124" s="59"/>
      <c r="K124" s="59"/>
      <c r="L124" s="59"/>
    </row>
    <row r="125" spans="1:12" ht="18" customHeight="1">
      <c r="A125" s="57"/>
      <c r="B125" s="57"/>
      <c r="C125" s="57"/>
      <c r="D125" s="57"/>
      <c r="E125" s="58"/>
      <c r="F125" s="58"/>
      <c r="G125" s="58"/>
      <c r="H125" s="58"/>
      <c r="I125" s="58"/>
      <c r="J125" s="59"/>
      <c r="K125" s="59"/>
      <c r="L125" s="59"/>
    </row>
    <row r="126" spans="1:12" ht="18" customHeight="1">
      <c r="A126" s="57"/>
      <c r="B126" s="57"/>
      <c r="C126" s="57"/>
      <c r="D126" s="57"/>
      <c r="E126" s="58"/>
      <c r="F126" s="58"/>
      <c r="G126" s="58"/>
      <c r="H126" s="58"/>
      <c r="I126" s="58"/>
      <c r="J126" s="59"/>
      <c r="K126" s="59"/>
      <c r="L126" s="59"/>
    </row>
    <row r="127" spans="1:12" ht="18" customHeight="1">
      <c r="A127" s="57"/>
      <c r="B127" s="57"/>
      <c r="C127" s="57"/>
      <c r="D127" s="57"/>
      <c r="E127" s="58"/>
      <c r="F127" s="58"/>
      <c r="G127" s="58"/>
      <c r="H127" s="58"/>
      <c r="I127" s="58"/>
      <c r="J127" s="59"/>
      <c r="K127" s="59"/>
      <c r="L127" s="59"/>
    </row>
    <row r="128" spans="1:12" ht="18" customHeight="1">
      <c r="A128" s="57"/>
      <c r="B128" s="57"/>
      <c r="C128" s="57"/>
      <c r="D128" s="57"/>
      <c r="E128" s="58"/>
      <c r="F128" s="58"/>
      <c r="G128" s="58"/>
      <c r="H128" s="58"/>
      <c r="I128" s="58"/>
      <c r="J128" s="59"/>
      <c r="K128" s="59"/>
      <c r="L128" s="59"/>
    </row>
    <row r="129" spans="1:12" ht="18" customHeight="1">
      <c r="A129" s="57"/>
      <c r="B129" s="57"/>
      <c r="C129" s="57"/>
      <c r="D129" s="57"/>
      <c r="E129" s="58"/>
      <c r="F129" s="58"/>
      <c r="G129" s="58"/>
      <c r="H129" s="58"/>
      <c r="I129" s="58"/>
      <c r="J129" s="59"/>
      <c r="K129" s="59"/>
      <c r="L129" s="59"/>
    </row>
    <row r="130" spans="1:12" ht="18" customHeight="1">
      <c r="A130" s="57"/>
      <c r="B130" s="57"/>
      <c r="C130" s="57"/>
      <c r="D130" s="57"/>
      <c r="E130" s="58"/>
      <c r="F130" s="58"/>
      <c r="G130" s="58"/>
      <c r="H130" s="58"/>
      <c r="I130" s="58"/>
      <c r="J130" s="59"/>
      <c r="K130" s="59"/>
      <c r="L130" s="59"/>
    </row>
    <row r="131" spans="1:12" ht="18" customHeight="1">
      <c r="A131" s="57"/>
      <c r="B131" s="57"/>
      <c r="C131" s="57"/>
      <c r="D131" s="57"/>
      <c r="E131" s="58"/>
      <c r="F131" s="58"/>
      <c r="G131" s="58"/>
      <c r="H131" s="58"/>
      <c r="I131" s="58"/>
      <c r="J131" s="59"/>
      <c r="K131" s="59"/>
      <c r="L131" s="59"/>
    </row>
    <row r="132" spans="1:12" ht="18" customHeight="1">
      <c r="A132" s="57"/>
      <c r="B132" s="57"/>
      <c r="C132" s="57"/>
      <c r="D132" s="57"/>
      <c r="E132" s="58"/>
      <c r="F132" s="58"/>
      <c r="G132" s="58"/>
      <c r="H132" s="58"/>
      <c r="I132" s="58"/>
      <c r="J132" s="59"/>
      <c r="K132" s="59"/>
      <c r="L132" s="59"/>
    </row>
    <row r="133" spans="1:12" ht="18" customHeight="1">
      <c r="A133" s="57"/>
      <c r="B133" s="57"/>
      <c r="C133" s="57"/>
      <c r="D133" s="57"/>
      <c r="E133" s="58"/>
      <c r="F133" s="58"/>
      <c r="G133" s="58"/>
      <c r="H133" s="58"/>
      <c r="I133" s="58"/>
      <c r="J133" s="59"/>
      <c r="K133" s="59"/>
      <c r="L133" s="59"/>
    </row>
    <row r="134" spans="1:12" ht="18" customHeight="1">
      <c r="A134" s="26" t="s">
        <v>33</v>
      </c>
      <c r="B134"/>
      <c r="C134"/>
      <c r="D134"/>
      <c r="E134"/>
      <c r="F134"/>
      <c r="G134"/>
      <c r="H134"/>
      <c r="I134"/>
      <c r="J134"/>
      <c r="K134"/>
      <c r="L134"/>
    </row>
    <row r="135" spans="1:12" ht="18" customHeight="1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8" customHeight="1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8" customHeight="1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8" customHeight="1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8" customHeight="1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8" customHeight="1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8" customHeight="1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8" customHeight="1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8" customHeight="1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8" customHeight="1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8" customHeight="1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8" customHeight="1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8" customHeight="1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8" customHeight="1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8" customHeight="1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8" customHeight="1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8" customHeight="1">
      <c r="A151"/>
      <c r="B151"/>
      <c r="C151"/>
      <c r="D151"/>
      <c r="E151"/>
      <c r="F151"/>
      <c r="G151"/>
      <c r="H151"/>
      <c r="I151"/>
      <c r="J151"/>
      <c r="K151"/>
      <c r="L151"/>
    </row>
  </sheetData>
  <sheetProtection sheet="1" objects="1" scenarios="1"/>
  <protectedRanges>
    <protectedRange sqref="A51:L133" name="Rozstęp2"/>
    <protectedRange sqref="C5:L5 C6:E6 H6:L6 C7:L7 C9:D9 F11:I11 L11 B13:D15 F13:H15 J13:L15 B18:L151 A18:A133 A135:A151" name="Rozstęp1"/>
  </protectedRanges>
  <mergeCells count="482">
    <mergeCell ref="C5:L5"/>
    <mergeCell ref="A5:B5"/>
    <mergeCell ref="C7:L7"/>
    <mergeCell ref="C6:E6"/>
    <mergeCell ref="H6:L6"/>
    <mergeCell ref="A8:C8"/>
    <mergeCell ref="C9:D9"/>
    <mergeCell ref="A23:D23"/>
    <mergeCell ref="E23:F23"/>
    <mergeCell ref="G23:I23"/>
    <mergeCell ref="J23:L23"/>
    <mergeCell ref="A21:D21"/>
    <mergeCell ref="E21:F21"/>
    <mergeCell ref="G21:I21"/>
    <mergeCell ref="J21:L21"/>
    <mergeCell ref="A17:D17"/>
    <mergeCell ref="A6:B6"/>
    <mergeCell ref="F6:G6"/>
    <mergeCell ref="J17:L17"/>
    <mergeCell ref="A18:D18"/>
    <mergeCell ref="E18:F18"/>
    <mergeCell ref="G18:I18"/>
    <mergeCell ref="J18:L18"/>
    <mergeCell ref="A9:B9"/>
    <mergeCell ref="A7:B7"/>
    <mergeCell ref="E29:F29"/>
    <mergeCell ref="G29:I29"/>
    <mergeCell ref="J29:L29"/>
    <mergeCell ref="E20:F20"/>
    <mergeCell ref="G20:I20"/>
    <mergeCell ref="J20:L20"/>
    <mergeCell ref="A24:D24"/>
    <mergeCell ref="E24:F24"/>
    <mergeCell ref="G24:I24"/>
    <mergeCell ref="J24:L24"/>
    <mergeCell ref="A27:D27"/>
    <mergeCell ref="E27:F27"/>
    <mergeCell ref="G27:I27"/>
    <mergeCell ref="J27:L27"/>
    <mergeCell ref="E17:F17"/>
    <mergeCell ref="G17:I17"/>
    <mergeCell ref="A22:D22"/>
    <mergeCell ref="E22:F22"/>
    <mergeCell ref="G22:I22"/>
    <mergeCell ref="J22:L22"/>
    <mergeCell ref="A19:D19"/>
    <mergeCell ref="E19:F19"/>
    <mergeCell ref="G19:I19"/>
    <mergeCell ref="E32:F32"/>
    <mergeCell ref="A28:D28"/>
    <mergeCell ref="E28:F28"/>
    <mergeCell ref="G28:I28"/>
    <mergeCell ref="J28:L28"/>
    <mergeCell ref="G32:I32"/>
    <mergeCell ref="J32:L32"/>
    <mergeCell ref="E30:F30"/>
    <mergeCell ref="G30:I30"/>
    <mergeCell ref="J30:L30"/>
    <mergeCell ref="E31:F31"/>
    <mergeCell ref="G31:I31"/>
    <mergeCell ref="J31:L31"/>
    <mergeCell ref="A29:D29"/>
    <mergeCell ref="A30:D30"/>
    <mergeCell ref="A31:D31"/>
    <mergeCell ref="A32:D32"/>
    <mergeCell ref="A25:D25"/>
    <mergeCell ref="E25:F25"/>
    <mergeCell ref="G25:I25"/>
    <mergeCell ref="J25:L25"/>
    <mergeCell ref="A26:D26"/>
    <mergeCell ref="E26:F26"/>
    <mergeCell ref="G26:I26"/>
    <mergeCell ref="J26:L26"/>
    <mergeCell ref="J19:L19"/>
    <mergeCell ref="A20:D20"/>
    <mergeCell ref="A36:D36"/>
    <mergeCell ref="E36:F36"/>
    <mergeCell ref="G36:I36"/>
    <mergeCell ref="J36:L36"/>
    <mergeCell ref="E33:F33"/>
    <mergeCell ref="G33:I33"/>
    <mergeCell ref="J33:L33"/>
    <mergeCell ref="A34:D34"/>
    <mergeCell ref="E34:F34"/>
    <mergeCell ref="G34:I34"/>
    <mergeCell ref="J34:L34"/>
    <mergeCell ref="E35:F35"/>
    <mergeCell ref="G35:I35"/>
    <mergeCell ref="J35:L35"/>
    <mergeCell ref="A33:D33"/>
    <mergeCell ref="A35:D35"/>
    <mergeCell ref="A39:D39"/>
    <mergeCell ref="E39:F39"/>
    <mergeCell ref="G39:I39"/>
    <mergeCell ref="J39:L39"/>
    <mergeCell ref="A40:D40"/>
    <mergeCell ref="E40:F40"/>
    <mergeCell ref="G40:I40"/>
    <mergeCell ref="J40:L40"/>
    <mergeCell ref="E37:F37"/>
    <mergeCell ref="G37:I37"/>
    <mergeCell ref="J37:L37"/>
    <mergeCell ref="A38:D38"/>
    <mergeCell ref="E38:F38"/>
    <mergeCell ref="G38:I38"/>
    <mergeCell ref="J38:L38"/>
    <mergeCell ref="A37:D37"/>
    <mergeCell ref="A43:D43"/>
    <mergeCell ref="E43:F43"/>
    <mergeCell ref="G43:I43"/>
    <mergeCell ref="J43:L43"/>
    <mergeCell ref="A44:D44"/>
    <mergeCell ref="E44:F44"/>
    <mergeCell ref="G44:I44"/>
    <mergeCell ref="J44:L44"/>
    <mergeCell ref="A41:D41"/>
    <mergeCell ref="E41:F41"/>
    <mergeCell ref="G41:I41"/>
    <mergeCell ref="J41:L41"/>
    <mergeCell ref="A42:D42"/>
    <mergeCell ref="E42:F42"/>
    <mergeCell ref="G42:I42"/>
    <mergeCell ref="J42:L42"/>
    <mergeCell ref="A47:D47"/>
    <mergeCell ref="E47:F47"/>
    <mergeCell ref="G47:I47"/>
    <mergeCell ref="J47:L47"/>
    <mergeCell ref="A48:D48"/>
    <mergeCell ref="E48:F48"/>
    <mergeCell ref="G48:I48"/>
    <mergeCell ref="J48:L48"/>
    <mergeCell ref="A45:D45"/>
    <mergeCell ref="E45:F45"/>
    <mergeCell ref="G45:I45"/>
    <mergeCell ref="J45:L45"/>
    <mergeCell ref="A46:D46"/>
    <mergeCell ref="E46:F46"/>
    <mergeCell ref="G46:I46"/>
    <mergeCell ref="J46:L46"/>
    <mergeCell ref="A51:D51"/>
    <mergeCell ref="E51:F51"/>
    <mergeCell ref="G51:I51"/>
    <mergeCell ref="J51:L51"/>
    <mergeCell ref="A52:D52"/>
    <mergeCell ref="E52:F52"/>
    <mergeCell ref="G52:I52"/>
    <mergeCell ref="J52:L52"/>
    <mergeCell ref="A49:D49"/>
    <mergeCell ref="E49:F49"/>
    <mergeCell ref="G49:I49"/>
    <mergeCell ref="J49:L49"/>
    <mergeCell ref="A50:D50"/>
    <mergeCell ref="E50:F50"/>
    <mergeCell ref="G50:I50"/>
    <mergeCell ref="J50:L50"/>
    <mergeCell ref="A55:D55"/>
    <mergeCell ref="E55:F55"/>
    <mergeCell ref="G55:I55"/>
    <mergeCell ref="J55:L55"/>
    <mergeCell ref="A56:D56"/>
    <mergeCell ref="E56:F56"/>
    <mergeCell ref="G56:I56"/>
    <mergeCell ref="J56:L56"/>
    <mergeCell ref="A53:D53"/>
    <mergeCell ref="E53:F53"/>
    <mergeCell ref="G53:I53"/>
    <mergeCell ref="J53:L53"/>
    <mergeCell ref="A54:D54"/>
    <mergeCell ref="E54:F54"/>
    <mergeCell ref="G54:I54"/>
    <mergeCell ref="J54:L54"/>
    <mergeCell ref="A62:D62"/>
    <mergeCell ref="E62:F62"/>
    <mergeCell ref="G62:I62"/>
    <mergeCell ref="J62:L62"/>
    <mergeCell ref="A57:D57"/>
    <mergeCell ref="E57:F57"/>
    <mergeCell ref="G57:I57"/>
    <mergeCell ref="J57:L57"/>
    <mergeCell ref="A58:D58"/>
    <mergeCell ref="E58:F58"/>
    <mergeCell ref="G58:I58"/>
    <mergeCell ref="J58:L58"/>
    <mergeCell ref="A59:D59"/>
    <mergeCell ref="E59:F59"/>
    <mergeCell ref="G59:I59"/>
    <mergeCell ref="J59:L59"/>
    <mergeCell ref="A60:D60"/>
    <mergeCell ref="E60:F60"/>
    <mergeCell ref="G60:I60"/>
    <mergeCell ref="J60:L60"/>
    <mergeCell ref="A61:D61"/>
    <mergeCell ref="E61:F61"/>
    <mergeCell ref="G61:I61"/>
    <mergeCell ref="J61:L61"/>
    <mergeCell ref="A77:D77"/>
    <mergeCell ref="E77:F77"/>
    <mergeCell ref="G77:I77"/>
    <mergeCell ref="J77:L77"/>
    <mergeCell ref="A78:D78"/>
    <mergeCell ref="E78:F78"/>
    <mergeCell ref="G78:I78"/>
    <mergeCell ref="J78:L78"/>
    <mergeCell ref="A75:D75"/>
    <mergeCell ref="E75:F75"/>
    <mergeCell ref="G75:I75"/>
    <mergeCell ref="J75:L75"/>
    <mergeCell ref="A76:D76"/>
    <mergeCell ref="E76:F76"/>
    <mergeCell ref="G76:I76"/>
    <mergeCell ref="J76:L76"/>
    <mergeCell ref="A81:D81"/>
    <mergeCell ref="E81:F81"/>
    <mergeCell ref="G81:I81"/>
    <mergeCell ref="J81:L81"/>
    <mergeCell ref="A82:D82"/>
    <mergeCell ref="E82:F82"/>
    <mergeCell ref="G82:I82"/>
    <mergeCell ref="J82:L82"/>
    <mergeCell ref="A79:D79"/>
    <mergeCell ref="E79:F79"/>
    <mergeCell ref="G79:I79"/>
    <mergeCell ref="J79:L79"/>
    <mergeCell ref="A80:D80"/>
    <mergeCell ref="E80:F80"/>
    <mergeCell ref="G80:I80"/>
    <mergeCell ref="J80:L80"/>
    <mergeCell ref="A85:D85"/>
    <mergeCell ref="E85:F85"/>
    <mergeCell ref="G85:I85"/>
    <mergeCell ref="J85:L85"/>
    <mergeCell ref="A83:D83"/>
    <mergeCell ref="E83:F83"/>
    <mergeCell ref="G83:I83"/>
    <mergeCell ref="J83:L83"/>
    <mergeCell ref="A84:D84"/>
    <mergeCell ref="E84:F84"/>
    <mergeCell ref="G84:I84"/>
    <mergeCell ref="J84:L84"/>
    <mergeCell ref="E63:F63"/>
    <mergeCell ref="G63:I63"/>
    <mergeCell ref="J63:L63"/>
    <mergeCell ref="A64:D64"/>
    <mergeCell ref="E64:F64"/>
    <mergeCell ref="G64:I64"/>
    <mergeCell ref="J64:L64"/>
    <mergeCell ref="A65:D65"/>
    <mergeCell ref="E65:F65"/>
    <mergeCell ref="G65:I65"/>
    <mergeCell ref="J65:L65"/>
    <mergeCell ref="A74:D74"/>
    <mergeCell ref="E74:F74"/>
    <mergeCell ref="G74:I74"/>
    <mergeCell ref="J74:L74"/>
    <mergeCell ref="A69:D69"/>
    <mergeCell ref="E69:F69"/>
    <mergeCell ref="G69:I69"/>
    <mergeCell ref="J69:L69"/>
    <mergeCell ref="A70:D70"/>
    <mergeCell ref="E70:F70"/>
    <mergeCell ref="G70:I70"/>
    <mergeCell ref="J70:L70"/>
    <mergeCell ref="A71:D71"/>
    <mergeCell ref="E71:F71"/>
    <mergeCell ref="G71:I71"/>
    <mergeCell ref="J71:L71"/>
    <mergeCell ref="D11:E11"/>
    <mergeCell ref="F11:I11"/>
    <mergeCell ref="J11:K11"/>
    <mergeCell ref="A72:D72"/>
    <mergeCell ref="E72:F72"/>
    <mergeCell ref="G72:I72"/>
    <mergeCell ref="J72:L72"/>
    <mergeCell ref="A73:D73"/>
    <mergeCell ref="E73:F73"/>
    <mergeCell ref="G73:I73"/>
    <mergeCell ref="J73:L73"/>
    <mergeCell ref="A66:D66"/>
    <mergeCell ref="E66:F66"/>
    <mergeCell ref="G66:I66"/>
    <mergeCell ref="J66:L66"/>
    <mergeCell ref="A67:D67"/>
    <mergeCell ref="E67:F67"/>
    <mergeCell ref="G67:I67"/>
    <mergeCell ref="J67:L67"/>
    <mergeCell ref="A68:D68"/>
    <mergeCell ref="E68:F68"/>
    <mergeCell ref="G68:I68"/>
    <mergeCell ref="J68:L68"/>
    <mergeCell ref="A63:D63"/>
    <mergeCell ref="A86:D86"/>
    <mergeCell ref="E86:F86"/>
    <mergeCell ref="G86:I86"/>
    <mergeCell ref="J86:L86"/>
    <mergeCell ref="A87:D87"/>
    <mergeCell ref="E87:F87"/>
    <mergeCell ref="G87:I87"/>
    <mergeCell ref="J87:L87"/>
    <mergeCell ref="A88:D88"/>
    <mergeCell ref="E88:F88"/>
    <mergeCell ref="G88:I88"/>
    <mergeCell ref="J88:L88"/>
    <mergeCell ref="A89:D89"/>
    <mergeCell ref="E89:F89"/>
    <mergeCell ref="G89:I89"/>
    <mergeCell ref="J89:L89"/>
    <mergeCell ref="A90:D90"/>
    <mergeCell ref="E90:F90"/>
    <mergeCell ref="G90:I90"/>
    <mergeCell ref="J90:L90"/>
    <mergeCell ref="A91:D91"/>
    <mergeCell ref="E91:F91"/>
    <mergeCell ref="G91:I91"/>
    <mergeCell ref="J91:L91"/>
    <mergeCell ref="A92:D92"/>
    <mergeCell ref="E92:F92"/>
    <mergeCell ref="G92:I92"/>
    <mergeCell ref="J92:L92"/>
    <mergeCell ref="A93:D93"/>
    <mergeCell ref="E93:F93"/>
    <mergeCell ref="G93:I93"/>
    <mergeCell ref="J93:L93"/>
    <mergeCell ref="A94:D94"/>
    <mergeCell ref="E94:F94"/>
    <mergeCell ref="G94:I94"/>
    <mergeCell ref="J94:L94"/>
    <mergeCell ref="A95:D95"/>
    <mergeCell ref="E95:F95"/>
    <mergeCell ref="G95:I95"/>
    <mergeCell ref="J95:L95"/>
    <mergeCell ref="A96:D96"/>
    <mergeCell ref="E96:F96"/>
    <mergeCell ref="G96:I96"/>
    <mergeCell ref="J96:L96"/>
    <mergeCell ref="A97:D97"/>
    <mergeCell ref="E97:F97"/>
    <mergeCell ref="G97:I97"/>
    <mergeCell ref="J97:L97"/>
    <mergeCell ref="A98:D98"/>
    <mergeCell ref="E98:F98"/>
    <mergeCell ref="G98:I98"/>
    <mergeCell ref="J98:L98"/>
    <mergeCell ref="A99:D99"/>
    <mergeCell ref="E99:F99"/>
    <mergeCell ref="G99:I99"/>
    <mergeCell ref="J99:L99"/>
    <mergeCell ref="A100:D100"/>
    <mergeCell ref="E100:F100"/>
    <mergeCell ref="G100:I100"/>
    <mergeCell ref="J100:L100"/>
    <mergeCell ref="A101:D101"/>
    <mergeCell ref="E101:F101"/>
    <mergeCell ref="G101:I101"/>
    <mergeCell ref="J101:L101"/>
    <mergeCell ref="A102:D102"/>
    <mergeCell ref="E102:F102"/>
    <mergeCell ref="G102:I102"/>
    <mergeCell ref="J102:L102"/>
    <mergeCell ref="A103:D103"/>
    <mergeCell ref="E103:F103"/>
    <mergeCell ref="G103:I103"/>
    <mergeCell ref="J103:L103"/>
    <mergeCell ref="A104:D104"/>
    <mergeCell ref="E104:F104"/>
    <mergeCell ref="G104:I104"/>
    <mergeCell ref="J104:L104"/>
    <mergeCell ref="A105:D105"/>
    <mergeCell ref="E105:F105"/>
    <mergeCell ref="G105:I105"/>
    <mergeCell ref="J105:L105"/>
    <mergeCell ref="A106:D106"/>
    <mergeCell ref="E106:F106"/>
    <mergeCell ref="G106:I106"/>
    <mergeCell ref="J106:L106"/>
    <mergeCell ref="A107:D107"/>
    <mergeCell ref="E107:F107"/>
    <mergeCell ref="G107:I107"/>
    <mergeCell ref="J107:L107"/>
    <mergeCell ref="A108:D108"/>
    <mergeCell ref="E108:F108"/>
    <mergeCell ref="G108:I108"/>
    <mergeCell ref="J108:L108"/>
    <mergeCell ref="A109:D109"/>
    <mergeCell ref="E109:F109"/>
    <mergeCell ref="G109:I109"/>
    <mergeCell ref="J109:L109"/>
    <mergeCell ref="A110:D110"/>
    <mergeCell ref="E110:F110"/>
    <mergeCell ref="G110:I110"/>
    <mergeCell ref="J110:L110"/>
    <mergeCell ref="A111:D111"/>
    <mergeCell ref="E111:F111"/>
    <mergeCell ref="G111:I111"/>
    <mergeCell ref="J111:L111"/>
    <mergeCell ref="A112:D112"/>
    <mergeCell ref="E112:F112"/>
    <mergeCell ref="G112:I112"/>
    <mergeCell ref="J112:L112"/>
    <mergeCell ref="A113:D113"/>
    <mergeCell ref="E113:F113"/>
    <mergeCell ref="G113:I113"/>
    <mergeCell ref="J113:L113"/>
    <mergeCell ref="A114:D114"/>
    <mergeCell ref="E114:F114"/>
    <mergeCell ref="G114:I114"/>
    <mergeCell ref="J114:L114"/>
    <mergeCell ref="A115:D115"/>
    <mergeCell ref="E115:F115"/>
    <mergeCell ref="G115:I115"/>
    <mergeCell ref="J115:L115"/>
    <mergeCell ref="A116:D116"/>
    <mergeCell ref="E116:F116"/>
    <mergeCell ref="G116:I116"/>
    <mergeCell ref="J116:L116"/>
    <mergeCell ref="A117:D117"/>
    <mergeCell ref="E117:F117"/>
    <mergeCell ref="G117:I117"/>
    <mergeCell ref="J117:L117"/>
    <mergeCell ref="A118:D118"/>
    <mergeCell ref="E118:F118"/>
    <mergeCell ref="G118:I118"/>
    <mergeCell ref="J118:L118"/>
    <mergeCell ref="A119:D119"/>
    <mergeCell ref="E119:F119"/>
    <mergeCell ref="G119:I119"/>
    <mergeCell ref="J119:L119"/>
    <mergeCell ref="A120:D120"/>
    <mergeCell ref="E120:F120"/>
    <mergeCell ref="G120:I120"/>
    <mergeCell ref="J120:L120"/>
    <mergeCell ref="A121:D121"/>
    <mergeCell ref="E121:F121"/>
    <mergeCell ref="G121:I121"/>
    <mergeCell ref="J121:L121"/>
    <mergeCell ref="A122:D122"/>
    <mergeCell ref="E122:F122"/>
    <mergeCell ref="G122:I122"/>
    <mergeCell ref="J122:L122"/>
    <mergeCell ref="A123:D123"/>
    <mergeCell ref="E123:F123"/>
    <mergeCell ref="G123:I123"/>
    <mergeCell ref="J123:L123"/>
    <mergeCell ref="A124:D124"/>
    <mergeCell ref="E124:F124"/>
    <mergeCell ref="G124:I124"/>
    <mergeCell ref="J124:L124"/>
    <mergeCell ref="A125:D125"/>
    <mergeCell ref="E125:F125"/>
    <mergeCell ref="G125:I125"/>
    <mergeCell ref="J125:L125"/>
    <mergeCell ref="A126:D126"/>
    <mergeCell ref="E126:F126"/>
    <mergeCell ref="G126:I126"/>
    <mergeCell ref="J126:L126"/>
    <mergeCell ref="A127:D127"/>
    <mergeCell ref="E127:F127"/>
    <mergeCell ref="G127:I127"/>
    <mergeCell ref="J127:L127"/>
    <mergeCell ref="A128:D128"/>
    <mergeCell ref="E128:F128"/>
    <mergeCell ref="G128:I128"/>
    <mergeCell ref="J128:L128"/>
    <mergeCell ref="A129:D129"/>
    <mergeCell ref="E129:F129"/>
    <mergeCell ref="G129:I129"/>
    <mergeCell ref="J129:L129"/>
    <mergeCell ref="A130:D130"/>
    <mergeCell ref="E130:F130"/>
    <mergeCell ref="G130:I130"/>
    <mergeCell ref="J130:L130"/>
    <mergeCell ref="A131:D131"/>
    <mergeCell ref="E131:F131"/>
    <mergeCell ref="G131:I131"/>
    <mergeCell ref="J131:L131"/>
    <mergeCell ref="A132:D132"/>
    <mergeCell ref="E132:F132"/>
    <mergeCell ref="G132:I132"/>
    <mergeCell ref="J132:L132"/>
    <mergeCell ref="A133:D133"/>
    <mergeCell ref="E133:F133"/>
    <mergeCell ref="G133:I133"/>
    <mergeCell ref="J133:L133"/>
  </mergeCells>
  <dataValidations count="1">
    <dataValidation operator="greaterThanOrEqual" allowBlank="1" showInputMessage="1" showErrorMessage="1" errorTitle="Błędna wartość" error="Liczba osobników nie może być mniejsza od liczby rewirów." sqref="J18:L133"/>
  </dataValidation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rozwijanej'!$C$4:$C$5</xm:f>
          </x14:formula1>
          <xm:sqref>D13:D15 L13:L15 L11</xm:sqref>
        </x14:dataValidation>
        <x14:dataValidation type="list" allowBlank="1" showInputMessage="1" showErrorMessage="1" prompt="wybierz z listy">
          <x14:formula1>
            <xm:f>'Źródła listy rozwijanej'!$K$4:$K$8</xm:f>
          </x14:formula1>
          <xm:sqref>A18:D133</xm:sqref>
        </x14:dataValidation>
        <x14:dataValidation type="list" allowBlank="1" showInputMessage="1" showErrorMessage="1">
          <x14:formula1>
            <xm:f>'Źródła listy rozwijanej'!$E$4:$E$12</xm:f>
          </x14:formula1>
          <xm:sqref>E18:F133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  <col min="2" max="3" width="9.140625" customWidth="1"/>
  </cols>
  <sheetData>
    <row r="1" spans="1:11" ht="15">
      <c r="K1" s="33" t="s">
        <v>60</v>
      </c>
    </row>
    <row r="2" spans="1:11" ht="14.25">
      <c r="K2" s="34" t="s">
        <v>81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14</v>
      </c>
      <c r="G9" s="102"/>
    </row>
    <row r="14" spans="1:11" ht="24" customHeight="1">
      <c r="A14" s="36"/>
      <c r="B14" s="103" t="s">
        <v>63</v>
      </c>
      <c r="C14" s="104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A15" s="39" t="s">
        <v>68</v>
      </c>
      <c r="B15" s="38" t="s">
        <v>62</v>
      </c>
      <c r="C15" s="37" t="s">
        <v>61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A16" s="40">
        <v>1</v>
      </c>
      <c r="B16" s="32">
        <f>SUMIFS(Arkusz1!$C$4:$C$119,Arkusz1!$A$4:$A$119,"=KRUK",Arkusz1!$B$4:$B$119,"=1")</f>
        <v>0</v>
      </c>
      <c r="C16" s="31">
        <f>SUMIFS(Arkusz1!$D$4:$D$119,Arkusz1!$A$4:$A$119,"=KRUK",Arkusz1!$B$4:$B$119,"=1")</f>
        <v>0</v>
      </c>
      <c r="D16" s="32">
        <f>SUMIFS(Arkusz1!$H$4:$H$119,Arkusz1!$F$4:$F$119,"=kruk",Arkusz1!$G$4:$G$119,"=1")</f>
        <v>0</v>
      </c>
      <c r="E16" s="31">
        <f>SUMIFS(Arkusz1!$I$4:$I$119,Arkusz1!$F$4:$F$119,"=kruk",Arkusz1!$G$4:$G$119,"=1")</f>
        <v>0</v>
      </c>
      <c r="F16" s="32">
        <f>SUMIFS(Arkusz1!$M$4:$M$119,Arkusz1!$K$4:$K$119,"=kruk",Arkusz1!$L$4:$L$119,"=1")</f>
        <v>0</v>
      </c>
      <c r="G16" s="31">
        <f>SUMIFS(Arkusz1!$N$4:$N$119,Arkusz1!$K$4:$K$119,"=kruk",Arkusz1!$L$4:$L$119,"=1")</f>
        <v>0</v>
      </c>
      <c r="H16" s="32">
        <f>SUMIFS(Arkusz1!$R$4:$R$119,Arkusz1!$P$4:$P$119,"=kruk",Arkusz1!$Q$4:$Q$119,"=1")</f>
        <v>0</v>
      </c>
      <c r="I16" s="31">
        <f>SUMIFS(Arkusz1!$S$4:$S$119,Arkusz1!$P$4:$P$119,"=kruk",Arkusz1!$Q$4:$Q$119,"=1")</f>
        <v>0</v>
      </c>
      <c r="J16" s="32">
        <f>MAX(B16,D16,F16,H16,)</f>
        <v>0</v>
      </c>
      <c r="K16" s="31">
        <f>MAX(C16,E16,G16,I16)</f>
        <v>0</v>
      </c>
    </row>
    <row r="17" spans="1:11" ht="24" customHeight="1">
      <c r="A17" s="40">
        <v>2</v>
      </c>
      <c r="B17" s="32">
        <f>SUMIFS(Arkusz1!$C$4:$C$119,Arkusz1!$A$4:$A$119,"=KRUK",Arkusz1!$B$4:$B$119,"=2")</f>
        <v>0</v>
      </c>
      <c r="C17" s="31">
        <f>SUMIFS(Arkusz1!$D$4:$D$119,Arkusz1!$A$4:$A$119,"=KRUK",Arkusz1!$B$4:$B$119,"=2")</f>
        <v>0</v>
      </c>
      <c r="D17" s="32">
        <f>SUMIFS(Arkusz1!$H$4:$H$119,Arkusz1!$F$4:$F$119,"=kruk",Arkusz1!$G$4:$G$119,"=2")</f>
        <v>0</v>
      </c>
      <c r="E17" s="31">
        <f>SUMIFS(Arkusz1!$I$4:$I$119,Arkusz1!$F$4:$F$119,"=kruk",Arkusz1!$G$4:$G$119,"=2")</f>
        <v>0</v>
      </c>
      <c r="F17" s="32">
        <f>SUMIFS(Arkusz1!$M$4:$M$119,Arkusz1!$K$4:$K$119,"=kruk",Arkusz1!$L$4:$L$119,"=2")</f>
        <v>0</v>
      </c>
      <c r="G17" s="31">
        <f>SUMIFS(Arkusz1!$N$4:$N$119,Arkusz1!$K$4:$K$119,"=kruk",Arkusz1!$L$4:$L$119,"=2")</f>
        <v>0</v>
      </c>
      <c r="H17" s="32">
        <f>SUMIFS(Arkusz1!$R$4:$R$119,Arkusz1!$P$4:$P$119,"=kruk",Arkusz1!$Q$4:$Q$119,"=2")</f>
        <v>0</v>
      </c>
      <c r="I17" s="31">
        <f>SUMIFS(Arkusz1!$S$4:$S$119,Arkusz1!$P$4:$P$119,"=kruk",Arkusz1!$Q$4:$Q$119,"=2")</f>
        <v>0</v>
      </c>
      <c r="J17" s="32">
        <f t="shared" ref="J17:J24" si="0">MAX(B17,D17,F17,H17,)</f>
        <v>0</v>
      </c>
      <c r="K17" s="31">
        <f t="shared" ref="K17:K24" si="1">MAX(C17,E17,G17,I17)</f>
        <v>0</v>
      </c>
    </row>
    <row r="18" spans="1:11" ht="24" customHeight="1">
      <c r="A18" s="40">
        <v>3</v>
      </c>
      <c r="B18" s="32">
        <f>SUMIFS(Arkusz1!$C$4:$C$119,Arkusz1!$A$4:$A$119,"=KRUK",Arkusz1!$B$4:$B$119,"=3")</f>
        <v>0</v>
      </c>
      <c r="C18" s="31">
        <f>SUMIFS(Arkusz1!$D$4:$D$119,Arkusz1!$A$4:$A$119,"=KRUK",Arkusz1!$B$4:$B$119,"=3")</f>
        <v>0</v>
      </c>
      <c r="D18" s="32">
        <f>SUMIFS(Arkusz1!$H$4:$H$119,Arkusz1!$F$4:$F$119,"=kruk",Arkusz1!$G$4:$G$119,"=3")</f>
        <v>0</v>
      </c>
      <c r="E18" s="31">
        <f>SUMIFS(Arkusz1!$I$4:$I$119,Arkusz1!$F$4:$F$119,"=kruk",Arkusz1!$G$4:$G$119,"=3")</f>
        <v>0</v>
      </c>
      <c r="F18" s="32">
        <f>SUMIFS(Arkusz1!$M$4:$M$119,Arkusz1!$K$4:$K$119,"=kruk",Arkusz1!$L$4:$L$119,"=3")</f>
        <v>0</v>
      </c>
      <c r="G18" s="31">
        <f>SUMIFS(Arkusz1!$N$4:$N$119,Arkusz1!$K$4:$K$119,"=kruk",Arkusz1!$L$4:$L$119,"=3")</f>
        <v>0</v>
      </c>
      <c r="H18" s="32">
        <f>SUMIFS(Arkusz1!$R$4:$R$119,Arkusz1!$P$4:$P$119,"=kruk",Arkusz1!$Q$4:$Q$119,"=3")</f>
        <v>0</v>
      </c>
      <c r="I18" s="31">
        <f>SUMIFS(Arkusz1!$S$4:$S$119,Arkusz1!$P$4:$P$119,"=kruk",Arkusz1!$Q$4:$Q$119,"=3")</f>
        <v>0</v>
      </c>
      <c r="J18" s="32">
        <f t="shared" si="0"/>
        <v>0</v>
      </c>
      <c r="K18" s="31">
        <f t="shared" si="1"/>
        <v>0</v>
      </c>
    </row>
    <row r="19" spans="1:11" ht="24" customHeight="1">
      <c r="A19" s="40">
        <v>4</v>
      </c>
      <c r="B19" s="32">
        <f>SUMIFS(Arkusz1!$C$4:$C$119,Arkusz1!$A$4:$A$119,"=KRUK",Arkusz1!$B$4:$B$119,"=4")</f>
        <v>0</v>
      </c>
      <c r="C19" s="31">
        <f>SUMIFS(Arkusz1!$D$4:$D$119,Arkusz1!$A$4:$A$119,"=KRUK",Arkusz1!$B$4:$B$119,"=4")</f>
        <v>0</v>
      </c>
      <c r="D19" s="32">
        <f>SUMIFS(Arkusz1!$H$4:$H$119,Arkusz1!$F$4:$F$119,"=kruk",Arkusz1!$G$4:$G$119,"=4")</f>
        <v>0</v>
      </c>
      <c r="E19" s="31">
        <f>SUMIFS(Arkusz1!$I$4:$I$119,Arkusz1!$F$4:$F$119,"=kruk",Arkusz1!$G$4:$G$119,"=4")</f>
        <v>0</v>
      </c>
      <c r="F19" s="32">
        <f>SUMIFS(Arkusz1!$M$4:$M$119,Arkusz1!$K$4:$K$119,"=kruk",Arkusz1!$L$4:$L$119,"=4")</f>
        <v>0</v>
      </c>
      <c r="G19" s="31">
        <f>SUMIFS(Arkusz1!$N$4:$N$119,Arkusz1!$K$4:$K$119,"=kruk",Arkusz1!$L$4:$L$119,"=4")</f>
        <v>0</v>
      </c>
      <c r="H19" s="32">
        <f>SUMIFS(Arkusz1!$R$4:$R$119,Arkusz1!$P$4:$P$119,"=kruk",Arkusz1!$Q$4:$Q$119,"=4")</f>
        <v>0</v>
      </c>
      <c r="I19" s="31">
        <f>SUMIFS(Arkusz1!$S$4:$S$119,Arkusz1!$P$4:$P$119,"=kruk",Arkusz1!$Q$4:$Q$119,"=4")</f>
        <v>0</v>
      </c>
      <c r="J19" s="32">
        <f t="shared" si="0"/>
        <v>0</v>
      </c>
      <c r="K19" s="31">
        <f t="shared" si="1"/>
        <v>0</v>
      </c>
    </row>
    <row r="20" spans="1:11" ht="24" customHeight="1">
      <c r="A20" s="40">
        <v>5</v>
      </c>
      <c r="B20" s="32">
        <f>SUMIFS(Arkusz1!$C$4:$C$119,Arkusz1!$A$4:$A$119,"=KRUK",Arkusz1!$B$4:$B$119,"=5")</f>
        <v>0</v>
      </c>
      <c r="C20" s="31">
        <f>SUMIFS(Arkusz1!$D$4:$D$119,Arkusz1!$A$4:$A$119,"=KRUK",Arkusz1!$B$4:$B$119,"=5")</f>
        <v>0</v>
      </c>
      <c r="D20" s="32">
        <f>SUMIFS(Arkusz1!$H$4:$H$119,Arkusz1!$F$4:$F$119,"=kruk",Arkusz1!$G$4:$G$119,"=5")</f>
        <v>0</v>
      </c>
      <c r="E20" s="31">
        <f>SUMIFS(Arkusz1!$I$4:$I$119,Arkusz1!$F$4:$F$119,"=kruk",Arkusz1!$G$4:$G$119,"=5")</f>
        <v>0</v>
      </c>
      <c r="F20" s="32">
        <f>SUMIFS(Arkusz1!$M$4:$M$119,Arkusz1!$K$4:$K$119,"=kruk",Arkusz1!$L$4:$L$119,"=5")</f>
        <v>0</v>
      </c>
      <c r="G20" s="31">
        <f>SUMIFS(Arkusz1!$N$4:$N$119,Arkusz1!$K$4:$K$119,"=kruk",Arkusz1!$L$4:$L$119,"=5")</f>
        <v>0</v>
      </c>
      <c r="H20" s="32">
        <f>SUMIFS(Arkusz1!$R$4:$R$119,Arkusz1!$P$4:$P$119,"=kruk",Arkusz1!$Q$4:$Q$119,"=5")</f>
        <v>0</v>
      </c>
      <c r="I20" s="31">
        <f>SUMIFS(Arkusz1!$S$4:$S$119,Arkusz1!$P$4:$P$119,"=kruk",Arkusz1!$Q$4:$Q$119,"=5")</f>
        <v>0</v>
      </c>
      <c r="J20" s="32">
        <f t="shared" si="0"/>
        <v>0</v>
      </c>
      <c r="K20" s="31">
        <f t="shared" si="1"/>
        <v>0</v>
      </c>
    </row>
    <row r="21" spans="1:11" ht="24" customHeight="1">
      <c r="A21" s="40">
        <v>6</v>
      </c>
      <c r="B21" s="32">
        <f>SUMIFS(Arkusz1!$C$4:$C$119,Arkusz1!$A$4:$A$119,"=KRUK",Arkusz1!$B$4:$B$119,"=6")</f>
        <v>0</v>
      </c>
      <c r="C21" s="31">
        <f>SUMIFS(Arkusz1!$D$4:$D$119,Arkusz1!$A$4:$A$119,"=KRUK",Arkusz1!$B$4:$B$119,"=6")</f>
        <v>0</v>
      </c>
      <c r="D21" s="32">
        <f>SUMIFS(Arkusz1!$H$4:$H$119,Arkusz1!$F$4:$F$119,"=kruk",Arkusz1!$G$4:$G$119,"=6")</f>
        <v>0</v>
      </c>
      <c r="E21" s="31">
        <f>SUMIFS(Arkusz1!$I$4:$I$119,Arkusz1!$F$4:$F$119,"=kruk",Arkusz1!$G$4:$G$119,"=6")</f>
        <v>0</v>
      </c>
      <c r="F21" s="32">
        <f>SUMIFS(Arkusz1!$M$4:$M$119,Arkusz1!$K$4:$K$119,"=kruk",Arkusz1!$L$4:$L$119,"=6")</f>
        <v>0</v>
      </c>
      <c r="G21" s="31">
        <f>SUMIFS(Arkusz1!$N$4:$N$119,Arkusz1!$K$4:$K$119,"=kruk",Arkusz1!$L$4:$L$119,"=6")</f>
        <v>0</v>
      </c>
      <c r="H21" s="32">
        <f>SUMIFS(Arkusz1!$R$4:$R$119,Arkusz1!$P$4:$P$119,"=kruk",Arkusz1!$Q$4:$Q$119,"=6")</f>
        <v>0</v>
      </c>
      <c r="I21" s="31">
        <f>SUMIFS(Arkusz1!$S$4:$S$119,Arkusz1!$P$4:$P$119,"=kruk",Arkusz1!$Q$4:$Q$119,"=6")</f>
        <v>0</v>
      </c>
      <c r="J21" s="32">
        <f t="shared" si="0"/>
        <v>0</v>
      </c>
      <c r="K21" s="31">
        <f t="shared" si="1"/>
        <v>0</v>
      </c>
    </row>
    <row r="22" spans="1:11" ht="24" customHeight="1">
      <c r="A22" s="40">
        <v>7</v>
      </c>
      <c r="B22" s="32">
        <f>SUMIFS(Arkusz1!$C$4:$C$119,Arkusz1!$A$4:$A$119,"=KRUK",Arkusz1!$B$4:$B$119,"=7")</f>
        <v>0</v>
      </c>
      <c r="C22" s="31">
        <f>SUMIFS(Arkusz1!$D$4:$D$119,Arkusz1!$A$4:$A$119,"=KRUK",Arkusz1!$B$4:$B$119,"=7")</f>
        <v>0</v>
      </c>
      <c r="D22" s="32">
        <f>SUMIFS(Arkusz1!$H$4:$H$119,Arkusz1!$F$4:$F$119,"=kruk",Arkusz1!$G$4:$G$119,"=7")</f>
        <v>0</v>
      </c>
      <c r="E22" s="31">
        <f>SUMIFS(Arkusz1!$I$4:$I$119,Arkusz1!$F$4:$F$119,"=kruk",Arkusz1!$G$4:$G$119,"=7")</f>
        <v>0</v>
      </c>
      <c r="F22" s="32">
        <f>SUMIFS(Arkusz1!$M$4:$M$119,Arkusz1!$K$4:$K$119,"=kruk",Arkusz1!$L$4:$L$119,"=7")</f>
        <v>0</v>
      </c>
      <c r="G22" s="31">
        <f>SUMIFS(Arkusz1!$N$4:$N$119,Arkusz1!$K$4:$K$119,"=kruk",Arkusz1!$L$4:$L$119,"=7")</f>
        <v>0</v>
      </c>
      <c r="H22" s="32">
        <f>SUMIFS(Arkusz1!$R$4:$R$119,Arkusz1!$P$4:$P$119,"=kruk",Arkusz1!$Q$4:$Q$119,"=7")</f>
        <v>0</v>
      </c>
      <c r="I22" s="31">
        <f>SUMIFS(Arkusz1!$S$4:$S$119,Arkusz1!$P$4:$P$119,"=kruk",Arkusz1!$Q$4:$Q$119,"=7")</f>
        <v>0</v>
      </c>
      <c r="J22" s="32">
        <f t="shared" si="0"/>
        <v>0</v>
      </c>
      <c r="K22" s="31">
        <f t="shared" si="1"/>
        <v>0</v>
      </c>
    </row>
    <row r="23" spans="1:11" ht="24" customHeight="1">
      <c r="A23" s="40">
        <v>8</v>
      </c>
      <c r="B23" s="32">
        <f>SUMIFS(Arkusz1!$C$4:$C$119,Arkusz1!$A$4:$A$119,"=KRUK",Arkusz1!$B$4:$B$119,"=8")</f>
        <v>0</v>
      </c>
      <c r="C23" s="31">
        <f>SUMIFS(Arkusz1!$D$4:$D$119,Arkusz1!$A$4:$A$119,"=KRUK",Arkusz1!$B$4:$B$119,"=8")</f>
        <v>0</v>
      </c>
      <c r="D23" s="32">
        <f>SUMIFS(Arkusz1!$H$4:$H$119,Arkusz1!$F$4:$F$119,"=kruk",Arkusz1!$G$4:$G$119,"=8")</f>
        <v>0</v>
      </c>
      <c r="E23" s="31">
        <f>SUMIFS(Arkusz1!$I$4:$I$119,Arkusz1!$F$4:$F$119,"=kruk",Arkusz1!$G$4:$G$119,"=8")</f>
        <v>0</v>
      </c>
      <c r="F23" s="32">
        <f>SUMIFS(Arkusz1!$M$4:$M$119,Arkusz1!$K$4:$K$119,"=kruk",Arkusz1!$L$4:$L$119,"=8")</f>
        <v>0</v>
      </c>
      <c r="G23" s="31">
        <f>SUMIFS(Arkusz1!$N$4:$N$119,Arkusz1!$K$4:$K$119,"=kruk",Arkusz1!$L$4:$L$119,"=8")</f>
        <v>0</v>
      </c>
      <c r="H23" s="32">
        <f>SUMIFS(Arkusz1!$R$4:$R$119,Arkusz1!$P$4:$P$119,"=kruk",Arkusz1!$Q$4:$Q$119,"=8")</f>
        <v>0</v>
      </c>
      <c r="I23" s="31">
        <f>SUMIFS(Arkusz1!$S$4:$S$119,Arkusz1!$P$4:$P$119,"=kruk",Arkusz1!$Q$4:$Q$119,"=8")</f>
        <v>0</v>
      </c>
      <c r="J23" s="32">
        <f t="shared" si="0"/>
        <v>0</v>
      </c>
      <c r="K23" s="31">
        <f t="shared" si="1"/>
        <v>0</v>
      </c>
    </row>
    <row r="24" spans="1:11" ht="24" customHeight="1">
      <c r="A24" s="40">
        <v>9</v>
      </c>
      <c r="B24" s="32">
        <f>SUMIFS(Arkusz1!$C$4:$C$119,Arkusz1!$A$4:$A$119,"=KRUK",Arkusz1!$B$4:$B$119,"=9")</f>
        <v>0</v>
      </c>
      <c r="C24" s="31">
        <f>SUMIFS(Arkusz1!$D$4:$D$119,Arkusz1!$A$4:$A$119,"=KRUK",Arkusz1!$B$4:$B$119,"=9")</f>
        <v>0</v>
      </c>
      <c r="D24" s="32">
        <f>SUMIFS(Arkusz1!$H$4:$H$119,Arkusz1!$F$4:$F$119,"=kruk",Arkusz1!$G$4:$G$119,"=9")</f>
        <v>0</v>
      </c>
      <c r="E24" s="31">
        <f>SUMIFS(Arkusz1!$I$4:$I$119,Arkusz1!$F$4:$F$119,"=kruk",Arkusz1!$G$4:$G$119,"=9")</f>
        <v>0</v>
      </c>
      <c r="F24" s="32">
        <f>SUMIFS(Arkusz1!$M$4:$M$119,Arkusz1!$K$4:$K$119,"=kruk",Arkusz1!$L$4:$L$119,"=9")</f>
        <v>0</v>
      </c>
      <c r="G24" s="31">
        <f>SUMIFS(Arkusz1!$N$4:$N$119,Arkusz1!$K$4:$K$119,"=kruk",Arkusz1!$L$4:$L$119,"=9")</f>
        <v>0</v>
      </c>
      <c r="H24" s="32">
        <f>SUMIFS(Arkusz1!$R$4:$R$119,Arkusz1!$P$4:$P$119,"=kruk",Arkusz1!$Q$4:$Q$119,"=9")</f>
        <v>0</v>
      </c>
      <c r="I24" s="31">
        <f>SUMIFS(Arkusz1!$S$4:$S$119,Arkusz1!$P$4:$P$119,"=kruk",Arkusz1!$Q$4:$Q$119,"=9")</f>
        <v>0</v>
      </c>
      <c r="J24" s="32">
        <f t="shared" si="0"/>
        <v>0</v>
      </c>
      <c r="K24" s="31">
        <f t="shared" si="1"/>
        <v>0</v>
      </c>
    </row>
    <row r="25" spans="1:11" ht="31.5">
      <c r="A25" s="41" t="s">
        <v>58</v>
      </c>
      <c r="B25" s="42">
        <f t="shared" ref="B25:C25" si="2">SUM(B16:B24)</f>
        <v>0</v>
      </c>
      <c r="C25" s="42">
        <f t="shared" si="2"/>
        <v>0</v>
      </c>
      <c r="D25" s="42">
        <f t="shared" ref="D25:K25" si="3">SUM(D16:D24)</f>
        <v>0</v>
      </c>
      <c r="E25" s="42">
        <f t="shared" si="3"/>
        <v>0</v>
      </c>
      <c r="F25" s="42">
        <f t="shared" si="3"/>
        <v>0</v>
      </c>
      <c r="G25" s="42">
        <f t="shared" si="3"/>
        <v>0</v>
      </c>
      <c r="H25" s="42">
        <f t="shared" si="3"/>
        <v>0</v>
      </c>
      <c r="I25" s="42">
        <f t="shared" si="3"/>
        <v>0</v>
      </c>
      <c r="J25" s="42">
        <f t="shared" si="3"/>
        <v>0</v>
      </c>
      <c r="K25" s="42">
        <f t="shared" si="3"/>
        <v>0</v>
      </c>
    </row>
    <row r="48" spans="1:1">
      <c r="A48" s="26" t="s">
        <v>33</v>
      </c>
    </row>
  </sheetData>
  <sheetProtection sheet="1" objects="1" scenarios="1"/>
  <mergeCells count="13">
    <mergeCell ref="J14:K14"/>
    <mergeCell ref="D9:E9"/>
    <mergeCell ref="F9:G9"/>
    <mergeCell ref="D14:E14"/>
    <mergeCell ref="F14:G14"/>
    <mergeCell ref="H14:I14"/>
    <mergeCell ref="B14:C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</cols>
  <sheetData>
    <row r="1" spans="1:11" ht="15">
      <c r="K1" s="33" t="s">
        <v>60</v>
      </c>
    </row>
    <row r="2" spans="1:11" ht="14.25">
      <c r="K2" s="34" t="s">
        <v>82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8</v>
      </c>
      <c r="G9" s="102"/>
    </row>
    <row r="14" spans="1:11" ht="24" customHeight="1">
      <c r="A14" s="36"/>
      <c r="B14" s="98" t="s">
        <v>63</v>
      </c>
      <c r="C14" s="98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A15" s="39" t="s">
        <v>68</v>
      </c>
      <c r="B15" s="38" t="s">
        <v>62</v>
      </c>
      <c r="C15" s="37" t="s">
        <v>61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A16" s="40">
        <v>1</v>
      </c>
      <c r="B16" s="32">
        <f>SUMIFS(Arkusz1!$C$4:$C$119,Arkusz1!$A$4:$A$119,"=bocian czarny",Arkusz1!$B$4:$B$119,"=1")</f>
        <v>0</v>
      </c>
      <c r="C16" s="31">
        <f>SUMIFS(Arkusz1!$D$4:$D$119,Arkusz1!$A$4:$A$119,"=bocian czarny",Arkusz1!$B$4:$B$119,"=1")</f>
        <v>0</v>
      </c>
      <c r="D16" s="32">
        <f>SUMIFS(Arkusz1!$H$4:$H$119,Arkusz1!$F$4:$F$119,"=BOCIAN CZARNY",Arkusz1!$G$4:$G$119,"=1")</f>
        <v>0</v>
      </c>
      <c r="E16" s="31">
        <f>SUMIFS(Arkusz1!$I$4:$I$119,Arkusz1!$F$4:$F$119,"=bocian czarny",Arkusz1!$G$4:$G$119,"=1")</f>
        <v>0</v>
      </c>
      <c r="F16" s="32">
        <f>SUMIFS(Arkusz1!$M$4:$M$119,Arkusz1!$K$4:$K$119,"=BOCIAN CZARNY",Arkusz1!$L$4:$L$119,"=1")</f>
        <v>0</v>
      </c>
      <c r="G16" s="31">
        <f>SUMIFS(Arkusz1!$N$4:$N$119,Arkusz1!$K$4:$K$119,"=BOCIAN CZARNY",Arkusz1!$L$4:$L$119,"=1")</f>
        <v>0</v>
      </c>
      <c r="H16" s="32">
        <f>SUMIFS(Arkusz1!$R$4:$R$119,Arkusz1!$P$4:$P$119,"=BOCIAN CZARNY",Arkusz1!$Q$4:$Q$119,"=1")</f>
        <v>0</v>
      </c>
      <c r="I16" s="31">
        <f>SUMIFS(Arkusz1!$S$4:$S$119,Arkusz1!$P$4:$P$119,"=BOCIAN CZARNY",Arkusz1!$Q$4:$Q$119,"=1")</f>
        <v>0</v>
      </c>
      <c r="J16" s="32">
        <f t="shared" ref="J16:J24" si="0">MAX(B16,D16,F16,H16,)</f>
        <v>0</v>
      </c>
      <c r="K16" s="31">
        <f t="shared" ref="K16:K24" si="1">MAX(C16,E16,G16,I16)</f>
        <v>0</v>
      </c>
    </row>
    <row r="17" spans="1:11" ht="24" customHeight="1">
      <c r="A17" s="40">
        <v>2</v>
      </c>
      <c r="B17" s="32">
        <f>SUMIFS(Arkusz1!$C$4:$C$119,Arkusz1!$A$4:$A$119,"=bocian czarny",Arkusz1!$B$4:$B$119,"=2")</f>
        <v>0</v>
      </c>
      <c r="C17" s="31">
        <f>SUMIFS(Arkusz1!$D$4:$D$119,Arkusz1!$A$4:$A$119,"=bocian czarny",Arkusz1!$B$4:$B$119,"=2")</f>
        <v>0</v>
      </c>
      <c r="D17" s="32">
        <f>SUMIFS(Arkusz1!$H$4:$H$119,Arkusz1!$F$4:$F$119,"=BOCIAN CZARNY",Arkusz1!$G$4:$G$119,"=2")</f>
        <v>0</v>
      </c>
      <c r="E17" s="31">
        <f>SUMIFS(Arkusz1!$I$4:$I$119,Arkusz1!$F$4:$F$119,"=bocian czarny",Arkusz1!$G$4:$G$119,"=2")</f>
        <v>0</v>
      </c>
      <c r="F17" s="32">
        <f>SUMIFS(Arkusz1!$M$4:$M$119,Arkusz1!$L$4:$L$119,"=BOCIAN CZARNY",Arkusz1!$L$4:$L$119,"=2")</f>
        <v>0</v>
      </c>
      <c r="G17" s="31">
        <f>SUMIFS(Arkusz1!$N$4:$N$119,Arkusz1!$K$4:$K$119,"=BOCIAN CZARNY",Arkusz1!$L$4:$L$119,"=2")</f>
        <v>0</v>
      </c>
      <c r="H17" s="32">
        <f>SUMIFS(Arkusz1!$R$4:$R$119,Arkusz1!$P$4:$P$119,"=BOCIAN CZARNY",Arkusz1!$Q$4:$Q$119,"=2")</f>
        <v>0</v>
      </c>
      <c r="I17" s="31">
        <f>SUMIFS(Arkusz1!$S$4:$S$119,Arkusz1!$P$4:$P$119,"=BOCIAN CZARNY",Arkusz1!$Q$4:$Q$119,"=2")</f>
        <v>0</v>
      </c>
      <c r="J17" s="32">
        <f t="shared" si="0"/>
        <v>0</v>
      </c>
      <c r="K17" s="31">
        <f t="shared" si="1"/>
        <v>0</v>
      </c>
    </row>
    <row r="18" spans="1:11" ht="24" customHeight="1">
      <c r="A18" s="40">
        <v>3</v>
      </c>
      <c r="B18" s="32">
        <f>SUMIFS(Arkusz1!$C$4:$C$119,Arkusz1!$A$4:$A$119,"=bocian czarny",Arkusz1!$B$4:$B$119,"=3")</f>
        <v>0</v>
      </c>
      <c r="C18" s="31">
        <f>SUMIFS(Arkusz1!$D$4:$D$119,Arkusz1!$A$4:$A$119,"=bocian czarny",Arkusz1!$B$4:$B$119,"=3")</f>
        <v>0</v>
      </c>
      <c r="D18" s="32">
        <f>SUMIFS(Arkusz1!$H$4:$H$119,Arkusz1!$F$4:$F$119,"=BOCIAN CZARNY",Arkusz1!$G$4:$G$119,"=3")</f>
        <v>0</v>
      </c>
      <c r="E18" s="31">
        <f>SUMIFS(Arkusz1!$I$4:$I$119,Arkusz1!$F$4:$F$119,"=bocian czarny",Arkusz1!$G$4:$G$119,"=3")</f>
        <v>0</v>
      </c>
      <c r="F18" s="32">
        <f>SUMIFS(Arkusz1!$M$4:$M$119,Arkusz1!$L$4:$L$119,"=3",Arkusz1!$K$4:$K$119,"=bocian czarny")</f>
        <v>0</v>
      </c>
      <c r="G18" s="31">
        <f>SUMIFS(Arkusz1!$N$4:$N$119,Arkusz1!$K$4:$K$119,"=BOCIAN CZARNY",Arkusz1!$L$4:$L$119,"=3")</f>
        <v>0</v>
      </c>
      <c r="H18" s="32">
        <f>SUMIFS(Arkusz1!$R$4:$R$119,Arkusz1!$P$4:$P$119,"=BOCIAN CZARNY",Arkusz1!$Q$4:$Q$119,"=3")</f>
        <v>0</v>
      </c>
      <c r="I18" s="31">
        <f>SUMIFS(Arkusz1!$S$4:$S$119,Arkusz1!$P$4:$P$119,"=BOCIAN CZARNY",Arkusz1!$Q$4:$Q$119,"=3")</f>
        <v>0</v>
      </c>
      <c r="J18" s="32">
        <f t="shared" si="0"/>
        <v>0</v>
      </c>
      <c r="K18" s="31">
        <f t="shared" si="1"/>
        <v>0</v>
      </c>
    </row>
    <row r="19" spans="1:11" ht="24" customHeight="1">
      <c r="A19" s="40">
        <v>4</v>
      </c>
      <c r="B19" s="32">
        <f>SUMIFS(Arkusz1!$C$4:$C$119,Arkusz1!$A$4:$A$119,"=bocian czarny",Arkusz1!$B$4:$B$119,"=4")</f>
        <v>0</v>
      </c>
      <c r="C19" s="31">
        <f>SUMIFS(Arkusz1!$D$4:$D$119,Arkusz1!$A$4:$A$119,"=bocian czarny",Arkusz1!$B$4:$B$119,"=4")</f>
        <v>0</v>
      </c>
      <c r="D19" s="32">
        <f>SUMIFS(Arkusz1!$H$4:$H$119,Arkusz1!$F$4:$F$119,"=BOCIAN CZARNY",Arkusz1!$G$4:$G$119,"=4")</f>
        <v>0</v>
      </c>
      <c r="E19" s="31">
        <f>SUMIFS(Arkusz1!$I$4:$I$119,Arkusz1!$F$4:$F$119,"=bocian czarny",Arkusz1!$G$4:$G$119,"=4")</f>
        <v>0</v>
      </c>
      <c r="F19" s="32">
        <f>SUMIFS(Arkusz1!$M$4:$M$119,Arkusz1!$L$4:$L$119,"=4",Arkusz1!$K$4:$K$119,"=bocian czarny")</f>
        <v>0</v>
      </c>
      <c r="G19" s="31">
        <f>SUMIFS(Arkusz1!$N$4:$N$119,Arkusz1!$K$4:$K$119,"=BOCIAN CZARNY",Arkusz1!$L$4:$L$119,"=4")</f>
        <v>0</v>
      </c>
      <c r="H19" s="32">
        <f>SUMIFS(Arkusz1!$R$4:$R$119,Arkusz1!$P$4:$P$119,"=BOCIAN CZARNY",Arkusz1!$Q$4:$Q$119,"=4")</f>
        <v>0</v>
      </c>
      <c r="I19" s="31">
        <f>SUMIFS(Arkusz1!$S$4:$S$119,Arkusz1!$P$4:$P$119,"=BOCIAN CZARNY",Arkusz1!$Q$4:$Q$119,"=4")</f>
        <v>0</v>
      </c>
      <c r="J19" s="32">
        <f t="shared" si="0"/>
        <v>0</v>
      </c>
      <c r="K19" s="31">
        <f t="shared" si="1"/>
        <v>0</v>
      </c>
    </row>
    <row r="20" spans="1:11" ht="24" customHeight="1">
      <c r="A20" s="40">
        <v>5</v>
      </c>
      <c r="B20" s="32">
        <f>SUMIFS(Arkusz1!$C$4:$C$119,Arkusz1!$A$4:$A$119,"=bocian czarny",Arkusz1!$B$4:$B$119,"=5")</f>
        <v>0</v>
      </c>
      <c r="C20" s="31">
        <f>SUMIFS(Arkusz1!$D$4:$D$119,Arkusz1!$A$4:$A$119,"=bocian czarny",Arkusz1!$B$4:$B$119,"=5")</f>
        <v>0</v>
      </c>
      <c r="D20" s="32">
        <f>SUMIFS(Arkusz1!$H$4:$H$119,Arkusz1!$F$4:$F$119,"=BOCIAN CZARNY",Arkusz1!$G$4:$G$119,"=5")</f>
        <v>0</v>
      </c>
      <c r="E20" s="31">
        <f>SUMIFS(Arkusz1!$I$4:$I$119,Arkusz1!$F$4:$F$119,"=bocian czarny",Arkusz1!$G$4:$G$119,"=5")</f>
        <v>0</v>
      </c>
      <c r="F20" s="32">
        <f>SUMIFS(Arkusz1!$M$4:$M$119,Arkusz1!$L$4:$L$119,"=5",Arkusz1!$K$4:$K$119,"=bocian czarny")</f>
        <v>0</v>
      </c>
      <c r="G20" s="31">
        <f>SUMIFS(Arkusz1!$N$4:$N$119,Arkusz1!$K$4:$K$119,"=BOCIAN CZARNY",Arkusz1!$L$4:$L$119,"=5")</f>
        <v>0</v>
      </c>
      <c r="H20" s="32">
        <f>SUMIFS(Arkusz1!$R$4:$R$119,Arkusz1!$P$4:$P$119,"=BOCIAN CZARNY",Arkusz1!$Q$4:$Q$119,"=5")</f>
        <v>0</v>
      </c>
      <c r="I20" s="31">
        <f>SUMIFS(Arkusz1!$S$4:$S$119,Arkusz1!$P$4:$P$119,"=BOCIAN CZARNY",Arkusz1!$Q$4:$Q$119,"=5")</f>
        <v>0</v>
      </c>
      <c r="J20" s="32">
        <f t="shared" si="0"/>
        <v>0</v>
      </c>
      <c r="K20" s="31">
        <f t="shared" si="1"/>
        <v>0</v>
      </c>
    </row>
    <row r="21" spans="1:11" ht="24" customHeight="1">
      <c r="A21" s="40">
        <v>6</v>
      </c>
      <c r="B21" s="32">
        <f>SUMIFS(Arkusz1!$C$4:$C$119,Arkusz1!$A$4:$A$119,"=bocian czarny",Arkusz1!$B$4:$B$119,"=6")</f>
        <v>0</v>
      </c>
      <c r="C21" s="31">
        <f>SUMIFS(Arkusz1!$D$4:$D$119,Arkusz1!$A$4:$A$119,"=bocian czarny",Arkusz1!$B$4:$B$119,"=6")</f>
        <v>0</v>
      </c>
      <c r="D21" s="32">
        <f>SUMIFS(Arkusz1!$H$4:$H$119,Arkusz1!$F$4:$F$119,"=BOCIAN CZARNY",Arkusz1!$G$4:$G$119,"=6")</f>
        <v>0</v>
      </c>
      <c r="E21" s="31">
        <f>SUMIFS(Arkusz1!$I$4:$I$119,Arkusz1!$F$4:$F$119,"=bocian czarny",Arkusz1!$G$4:$G$119,"=6")</f>
        <v>0</v>
      </c>
      <c r="F21" s="32">
        <f>SUMIFS(Arkusz1!$M$4:$M$119,Arkusz1!$L$4:$L$119,"=6",Arkusz1!$K$4:$K$119,"=bocian czarny")</f>
        <v>0</v>
      </c>
      <c r="G21" s="31">
        <f>SUMIFS(Arkusz1!$N$4:$N$119,Arkusz1!$K$4:$K$119,"=BOCIAN CZARNY",Arkusz1!$L$4:$L$119,"=6")</f>
        <v>0</v>
      </c>
      <c r="H21" s="32">
        <f>SUMIFS(Arkusz1!$R$4:$R$119,Arkusz1!$P$4:$P$119,"=BOCIAN CZARNY",Arkusz1!$Q$4:$Q$119,"=6")</f>
        <v>0</v>
      </c>
      <c r="I21" s="31">
        <f>SUMIFS(Arkusz1!$S$4:$S$119,Arkusz1!$P$4:$P$119,"=BOCIAN CZARNY",Arkusz1!$Q$4:$Q$119,"=6")</f>
        <v>0</v>
      </c>
      <c r="J21" s="32">
        <f t="shared" si="0"/>
        <v>0</v>
      </c>
      <c r="K21" s="31">
        <f t="shared" si="1"/>
        <v>0</v>
      </c>
    </row>
    <row r="22" spans="1:11" ht="24" customHeight="1">
      <c r="A22" s="40">
        <v>7</v>
      </c>
      <c r="B22" s="32">
        <f>SUMIFS(Arkusz1!$C$4:$C$119,Arkusz1!$A$4:$A$119,"=bocian czarny",Arkusz1!$B$4:$B$119,"=7")</f>
        <v>0</v>
      </c>
      <c r="C22" s="31">
        <f>SUMIFS(Arkusz1!$D$4:$D$119,Arkusz1!$A$4:$A$119,"=bocian czarny",Arkusz1!$B$4:$B$119,"=7")</f>
        <v>0</v>
      </c>
      <c r="D22" s="32">
        <f>SUMIFS(Arkusz1!$H$4:$H$119,Arkusz1!$F$4:$F$119,"=BOCIAN CZARNY",Arkusz1!$G$4:$G$119,"=7")</f>
        <v>0</v>
      </c>
      <c r="E22" s="31">
        <f>SUMIFS(Arkusz1!$I$4:$I$119,Arkusz1!$F$4:$F$119,"=bocian czarny",Arkusz1!$G$4:$G$119,"=7")</f>
        <v>0</v>
      </c>
      <c r="F22" s="32">
        <f>SUMIFS(Arkusz1!$M$4:$M$119,Arkusz1!$L$4:$L$119,"=7",Arkusz1!$K$4:$K$119,"=bocian czarny")</f>
        <v>0</v>
      </c>
      <c r="G22" s="31">
        <f>SUMIFS(Arkusz1!$N$4:$N$119,Arkusz1!$K$4:$K$119,"=BOCIAN CZARNY",Arkusz1!$L$4:$L$119,"=7")</f>
        <v>0</v>
      </c>
      <c r="H22" s="32">
        <f>SUMIFS(Arkusz1!$R$4:$R$119,Arkusz1!$P$4:$P$119,"=BOCIAN CZARNY",Arkusz1!$Q$4:$Q$119,"=7")</f>
        <v>0</v>
      </c>
      <c r="I22" s="31">
        <f>SUMIFS(Arkusz1!$S$4:$S$119,Arkusz1!$P$4:$P$119,"=BOCIAN CZARNY",Arkusz1!$Q$4:$Q$119,"=7")</f>
        <v>0</v>
      </c>
      <c r="J22" s="32">
        <f t="shared" si="0"/>
        <v>0</v>
      </c>
      <c r="K22" s="31">
        <f t="shared" si="1"/>
        <v>0</v>
      </c>
    </row>
    <row r="23" spans="1:11" ht="24" customHeight="1">
      <c r="A23" s="40">
        <v>8</v>
      </c>
      <c r="B23" s="32">
        <f>SUMIFS(Arkusz1!$C$4:$C$119,Arkusz1!$A$4:$A$119,"=bocian czarny",Arkusz1!$B$4:$B$119,"=8")</f>
        <v>0</v>
      </c>
      <c r="C23" s="31">
        <f>SUMIFS(Arkusz1!$D$4:$D$119,Arkusz1!$A$4:$A$119,"=bocian czarny",Arkusz1!$B$4:$B$119,"=8")</f>
        <v>0</v>
      </c>
      <c r="D23" s="32">
        <f>SUMIFS(Arkusz1!$H$4:$H$119,Arkusz1!$F$4:$F$119,"=BOCIAN CZARNY",Arkusz1!$G$4:$G$119,"=8")</f>
        <v>0</v>
      </c>
      <c r="E23" s="31">
        <f>SUMIFS(Arkusz1!$I$4:$I$119,Arkusz1!$F$4:$F$119,"=bocian czarny",Arkusz1!$G$4:$G$119,"=8")</f>
        <v>0</v>
      </c>
      <c r="F23" s="32">
        <f>SUMIFS(Arkusz1!$M$4:$M$119,Arkusz1!$L$4:$L$119,"=8",Arkusz1!$K$4:$K$119,"=bocian czarny")</f>
        <v>0</v>
      </c>
      <c r="G23" s="31">
        <f>SUMIFS(Arkusz1!$N$4:$N$119,Arkusz1!$K$4:$K$119,"=BOCIAN CZARNY",Arkusz1!$L$4:$L$119,"=8")</f>
        <v>0</v>
      </c>
      <c r="H23" s="32">
        <f>SUMIFS(Arkusz1!$R$4:$R$119,Arkusz1!$P$4:$P$119,"=BOCIAN CZARNY",Arkusz1!$Q$4:$Q$119,"=8")</f>
        <v>0</v>
      </c>
      <c r="I23" s="31">
        <f>SUMIFS(Arkusz1!$S$4:$S$119,Arkusz1!$P$4:$P$119,"=BOCIAN CZARNY",Arkusz1!$Q$4:$Q$119,"=8")</f>
        <v>0</v>
      </c>
      <c r="J23" s="32">
        <f t="shared" si="0"/>
        <v>0</v>
      </c>
      <c r="K23" s="31">
        <f t="shared" si="1"/>
        <v>0</v>
      </c>
    </row>
    <row r="24" spans="1:11" ht="24" customHeight="1">
      <c r="A24" s="40">
        <v>9</v>
      </c>
      <c r="B24" s="32">
        <f>SUMIFS(Arkusz1!$C$4:$C$119,Arkusz1!$A$4:$A$119,"=bocian czarny",Arkusz1!$B$4:$B$119,"=9")</f>
        <v>0</v>
      </c>
      <c r="C24" s="31">
        <f>SUMIFS(Arkusz1!$D$4:$D$119,Arkusz1!$A$4:$A$119,"=bocian czarny",Arkusz1!$B$4:$B$119,"=9")</f>
        <v>0</v>
      </c>
      <c r="D24" s="32">
        <f>SUMIFS(Arkusz1!$H$4:$H$119,Arkusz1!$F$4:$F$119,"=BOCIAN CZARNY",Arkusz1!$G$4:$G$119,"=9")</f>
        <v>0</v>
      </c>
      <c r="E24" s="31">
        <f>SUMIFS(Arkusz1!$I$4:$I$119,Arkusz1!$F$4:$F$119,"=bocian czarny",Arkusz1!$G$4:$G$119,"=9")</f>
        <v>0</v>
      </c>
      <c r="F24" s="32">
        <f>SUMIFS(Arkusz1!$M$4:$M$119,Arkusz1!$L$4:$L$119,"=9",Arkusz1!$K$4:$K$119,"=bocian czarny")</f>
        <v>0</v>
      </c>
      <c r="G24" s="31">
        <f>SUMIFS(Arkusz1!$N$4:$N$119,Arkusz1!$K$4:$K$119,"=BOCIAN CZARNY",Arkusz1!$L$4:$L$119,"=9")</f>
        <v>0</v>
      </c>
      <c r="H24" s="32">
        <f>SUMIFS(Arkusz1!$R$4:$R$119,Arkusz1!$P$4:$P$119,"=BOCIAN CZARNY",Arkusz1!$Q$4:$Q$119,"=9")</f>
        <v>0</v>
      </c>
      <c r="I24" s="31">
        <f>SUMIFS(Arkusz1!$S$4:$S$119,Arkusz1!$P$4:$P$119,"=BOCIAN CZARNY",Arkusz1!$Q$4:$Q$119,"=9")</f>
        <v>0</v>
      </c>
      <c r="J24" s="32">
        <f t="shared" si="0"/>
        <v>0</v>
      </c>
      <c r="K24" s="31">
        <f t="shared" si="1"/>
        <v>0</v>
      </c>
    </row>
    <row r="25" spans="1:11" ht="31.5">
      <c r="A25" s="41" t="s">
        <v>58</v>
      </c>
      <c r="B25" s="42">
        <f t="shared" ref="B25:K25" si="2">SUM(B16:B24)</f>
        <v>0</v>
      </c>
      <c r="C25" s="42">
        <f t="shared" si="2"/>
        <v>0</v>
      </c>
      <c r="D25" s="42">
        <f t="shared" si="2"/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3">
    <mergeCell ref="J14:K14"/>
    <mergeCell ref="D9:E9"/>
    <mergeCell ref="F9:G9"/>
    <mergeCell ref="B14:C14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48"/>
  <sheetViews>
    <sheetView showGridLines="0" view="pageLayout" zoomScaleNormal="100" workbookViewId="0">
      <selection activeCell="J3" sqref="J3"/>
    </sheetView>
  </sheetViews>
  <sheetFormatPr defaultColWidth="8.85546875" defaultRowHeight="12.75"/>
  <cols>
    <col min="2" max="2" width="9.140625" customWidth="1"/>
    <col min="3" max="3" width="18" customWidth="1"/>
    <col min="4" max="5" width="14.140625" customWidth="1"/>
    <col min="7" max="7" width="7" customWidth="1"/>
    <col min="8" max="8" width="7.42578125" customWidth="1"/>
    <col min="9" max="9" width="3.28515625" customWidth="1"/>
    <col min="10" max="10" width="7.42578125" customWidth="1"/>
  </cols>
  <sheetData>
    <row r="1" spans="3:10" ht="15">
      <c r="I1" s="33"/>
      <c r="J1" s="33" t="s">
        <v>60</v>
      </c>
    </row>
    <row r="2" spans="3:10" ht="14.25">
      <c r="I2" s="34"/>
      <c r="J2" s="34" t="s">
        <v>88</v>
      </c>
    </row>
    <row r="7" spans="3:10" ht="24" customHeight="1"/>
    <row r="8" spans="3:10" ht="24" customHeight="1">
      <c r="C8" s="46" t="s">
        <v>50</v>
      </c>
      <c r="D8" s="40" t="s">
        <v>62</v>
      </c>
      <c r="E8" s="40" t="s">
        <v>61</v>
      </c>
    </row>
    <row r="9" spans="3:10" ht="24" customHeight="1">
      <c r="C9" s="35" t="s">
        <v>15</v>
      </c>
      <c r="D9" s="32">
        <f>B!J25</f>
        <v>0</v>
      </c>
      <c r="E9" s="47">
        <f>B!K25</f>
        <v>0</v>
      </c>
    </row>
    <row r="10" spans="3:10" ht="24" customHeight="1">
      <c r="C10" s="35" t="s">
        <v>9</v>
      </c>
      <c r="D10" s="32">
        <f>ACG!J25</f>
        <v>0</v>
      </c>
      <c r="E10" s="47">
        <f>ACG!K25</f>
        <v>0</v>
      </c>
    </row>
    <row r="11" spans="3:10" ht="24" customHeight="1">
      <c r="C11" s="35" t="s">
        <v>13</v>
      </c>
      <c r="D11" s="32">
        <f>ACN!J25</f>
        <v>0</v>
      </c>
      <c r="E11" s="47">
        <f>ACN!K25</f>
        <v>0</v>
      </c>
    </row>
    <row r="12" spans="3:10" ht="24" customHeight="1">
      <c r="C12" s="35" t="s">
        <v>18</v>
      </c>
      <c r="D12" s="32">
        <f>PEA!J25</f>
        <v>0</v>
      </c>
      <c r="E12" s="47">
        <f>PEA!K25</f>
        <v>0</v>
      </c>
    </row>
    <row r="13" spans="3:10" ht="24" customHeight="1">
      <c r="C13" s="35" t="s">
        <v>5</v>
      </c>
      <c r="D13" s="32">
        <f>HA!J25</f>
        <v>0</v>
      </c>
      <c r="E13" s="47">
        <f>HA!K25</f>
        <v>0</v>
      </c>
    </row>
    <row r="14" spans="3:10" ht="24" customHeight="1">
      <c r="C14" s="35" t="s">
        <v>16</v>
      </c>
      <c r="D14" s="32">
        <f>AQP!J25</f>
        <v>0</v>
      </c>
      <c r="E14" s="47">
        <f>AQP!K25</f>
        <v>0</v>
      </c>
    </row>
    <row r="15" spans="3:10" ht="24" customHeight="1">
      <c r="C15" s="35" t="s">
        <v>7</v>
      </c>
      <c r="D15" s="32">
        <f>CIA!J25</f>
        <v>0</v>
      </c>
      <c r="E15" s="47">
        <f>CIA!K25</f>
        <v>0</v>
      </c>
    </row>
    <row r="16" spans="3:10" ht="24" customHeight="1">
      <c r="C16" s="35" t="s">
        <v>6</v>
      </c>
      <c r="D16" s="32">
        <f>CIP!J25</f>
        <v>0</v>
      </c>
      <c r="E16" s="47">
        <f>CIP!K25</f>
        <v>0</v>
      </c>
    </row>
    <row r="17" spans="3:5" ht="24" customHeight="1">
      <c r="C17" s="35" t="s">
        <v>10</v>
      </c>
      <c r="D17" s="32">
        <f>MG!J25</f>
        <v>0</v>
      </c>
      <c r="E17" s="47">
        <f>MG!K25</f>
        <v>0</v>
      </c>
    </row>
    <row r="18" spans="3:5" ht="24" customHeight="1">
      <c r="C18" s="35" t="s">
        <v>11</v>
      </c>
      <c r="D18" s="32">
        <f>MM!J25</f>
        <v>0</v>
      </c>
      <c r="E18" s="47">
        <f>MM!K25</f>
        <v>0</v>
      </c>
    </row>
    <row r="19" spans="3:5" ht="24" customHeight="1">
      <c r="C19" s="35" t="s">
        <v>12</v>
      </c>
      <c r="D19" s="32">
        <f>FAS!J25</f>
        <v>0</v>
      </c>
      <c r="E19" s="47">
        <f>FAS!K25</f>
        <v>0</v>
      </c>
    </row>
    <row r="20" spans="3:5" ht="24" customHeight="1">
      <c r="C20" s="35" t="s">
        <v>17</v>
      </c>
      <c r="D20" s="32">
        <f>FAT!J25</f>
        <v>0</v>
      </c>
      <c r="E20" s="47">
        <f>FAT!K25</f>
        <v>0</v>
      </c>
    </row>
    <row r="21" spans="3:5" ht="24" customHeight="1">
      <c r="C21" s="35" t="s">
        <v>14</v>
      </c>
      <c r="D21" s="32">
        <f>COX!J25</f>
        <v>0</v>
      </c>
      <c r="E21" s="47">
        <f>COX!K25</f>
        <v>0</v>
      </c>
    </row>
    <row r="22" spans="3:5" ht="24" customHeight="1">
      <c r="C22" s="35" t="s">
        <v>8</v>
      </c>
      <c r="D22" s="32">
        <f>CCN!J25</f>
        <v>0</v>
      </c>
      <c r="E22" s="47">
        <f>CCN!K25</f>
        <v>0</v>
      </c>
    </row>
    <row r="48" spans="1:1">
      <c r="A48" s="26" t="s">
        <v>33</v>
      </c>
    </row>
  </sheetData>
  <sheetProtection sheet="1" objects="1" scenarios="1"/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33"/>
  <sheetViews>
    <sheetView showGridLines="0" view="pageLayout" zoomScaleNormal="100" workbookViewId="0">
      <selection activeCell="C7" sqref="C7:L7"/>
    </sheetView>
  </sheetViews>
  <sheetFormatPr defaultColWidth="9.140625" defaultRowHeight="12.75"/>
  <cols>
    <col min="1" max="1" width="6.85546875" style="2" customWidth="1"/>
    <col min="2" max="3" width="8.85546875" style="2" customWidth="1"/>
    <col min="4" max="4" width="7.28515625" style="2" customWidth="1"/>
    <col min="5" max="5" width="6.85546875" style="2" customWidth="1"/>
    <col min="6" max="6" width="8.85546875" style="2" customWidth="1"/>
    <col min="7" max="7" width="9" style="2" customWidth="1"/>
    <col min="8" max="8" width="7.28515625" style="2" customWidth="1"/>
    <col min="9" max="9" width="6.85546875" style="2" customWidth="1"/>
    <col min="10" max="10" width="9.7109375" style="2" customWidth="1"/>
    <col min="11" max="11" width="9" style="2" customWidth="1"/>
    <col min="12" max="12" width="7.28515625" style="2" customWidth="1"/>
    <col min="13" max="16384" width="9.140625" style="2"/>
  </cols>
  <sheetData>
    <row r="1" spans="1:12" ht="23.45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60</v>
      </c>
    </row>
    <row r="2" spans="1:12" ht="23.4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34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5" customHeight="1">
      <c r="A4" s="10" t="s">
        <v>3</v>
      </c>
      <c r="B4" s="4"/>
      <c r="C4" s="4"/>
      <c r="D4" s="4"/>
      <c r="E4" s="4"/>
      <c r="F4" s="4"/>
      <c r="G4" s="4"/>
      <c r="H4" s="4"/>
      <c r="I4" s="4"/>
      <c r="J4" s="4"/>
      <c r="K4" s="7"/>
      <c r="L4" s="9"/>
    </row>
    <row r="5" spans="1:12" ht="23.45" customHeight="1">
      <c r="A5" s="70" t="s">
        <v>84</v>
      </c>
      <c r="B5" s="70"/>
      <c r="C5" s="80">
        <f>KONTROLA1!C5</f>
        <v>0</v>
      </c>
      <c r="D5" s="80"/>
      <c r="E5" s="80"/>
      <c r="F5" s="80"/>
      <c r="G5" s="80"/>
      <c r="H5" s="80"/>
      <c r="I5" s="80"/>
      <c r="J5" s="80"/>
      <c r="K5" s="80"/>
      <c r="L5" s="80"/>
    </row>
    <row r="6" spans="1:12" ht="23.45" customHeight="1">
      <c r="A6" s="70" t="s">
        <v>32</v>
      </c>
      <c r="B6" s="70"/>
      <c r="C6" s="81">
        <f>KONTROLA1!C6</f>
        <v>0</v>
      </c>
      <c r="D6" s="81"/>
      <c r="E6" s="81"/>
      <c r="F6" s="70" t="s">
        <v>31</v>
      </c>
      <c r="G6" s="70"/>
      <c r="H6" s="82">
        <f>KONTROLA1!H6</f>
        <v>0</v>
      </c>
      <c r="I6" s="82"/>
      <c r="J6" s="82"/>
      <c r="K6" s="82"/>
      <c r="L6" s="82"/>
    </row>
    <row r="7" spans="1:12" ht="23.45" customHeight="1">
      <c r="A7" s="67" t="s">
        <v>21</v>
      </c>
      <c r="B7" s="67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23.45" customHeight="1">
      <c r="A8" s="74" t="s">
        <v>40</v>
      </c>
      <c r="B8" s="74"/>
      <c r="C8" s="74"/>
      <c r="D8"/>
      <c r="E8"/>
      <c r="F8"/>
      <c r="G8"/>
      <c r="H8"/>
      <c r="I8"/>
      <c r="J8"/>
      <c r="K8"/>
      <c r="L8"/>
    </row>
    <row r="9" spans="1:12" ht="23.45" customHeight="1">
      <c r="A9" s="78" t="s">
        <v>4</v>
      </c>
      <c r="B9" s="79"/>
      <c r="C9" s="83">
        <f>KONTROLA1!C9</f>
        <v>0</v>
      </c>
      <c r="D9" s="84"/>
      <c r="E9"/>
      <c r="F9"/>
      <c r="G9"/>
      <c r="H9"/>
      <c r="I9"/>
      <c r="J9"/>
      <c r="K9"/>
      <c r="L9"/>
    </row>
    <row r="10" spans="1:12" ht="10.7" customHeight="1">
      <c r="A10" s="28"/>
      <c r="B10" s="28"/>
      <c r="C10" s="27"/>
      <c r="D10" s="43"/>
      <c r="E10"/>
      <c r="F10"/>
      <c r="G10"/>
      <c r="H10"/>
      <c r="I10"/>
      <c r="J10"/>
      <c r="K10"/>
      <c r="L10"/>
    </row>
    <row r="11" spans="1:12" ht="23.45" customHeight="1">
      <c r="A11" s="10" t="s">
        <v>28</v>
      </c>
      <c r="B11" s="11"/>
      <c r="C11" s="11"/>
      <c r="D11" s="60" t="s">
        <v>49</v>
      </c>
      <c r="E11" s="61"/>
      <c r="F11" s="62"/>
      <c r="G11" s="63"/>
      <c r="H11" s="63"/>
      <c r="I11" s="64"/>
      <c r="J11" s="65" t="s">
        <v>37</v>
      </c>
      <c r="K11" s="66"/>
      <c r="L11" s="44"/>
    </row>
    <row r="12" spans="1:12" ht="33.950000000000003" customHeight="1">
      <c r="A12" s="16" t="s">
        <v>29</v>
      </c>
      <c r="B12" s="16" t="s">
        <v>38</v>
      </c>
      <c r="C12" s="16" t="s">
        <v>39</v>
      </c>
      <c r="D12" s="16" t="s">
        <v>36</v>
      </c>
      <c r="E12" s="16" t="s">
        <v>29</v>
      </c>
      <c r="F12" s="16" t="s">
        <v>38</v>
      </c>
      <c r="G12" s="16" t="s">
        <v>39</v>
      </c>
      <c r="H12" s="16" t="s">
        <v>36</v>
      </c>
      <c r="I12" s="16" t="s">
        <v>29</v>
      </c>
      <c r="J12" s="16" t="s">
        <v>38</v>
      </c>
      <c r="K12" s="16" t="s">
        <v>39</v>
      </c>
      <c r="L12" s="16" t="s">
        <v>41</v>
      </c>
    </row>
    <row r="13" spans="1:12" ht="18.600000000000001" customHeight="1">
      <c r="A13" s="13">
        <v>1</v>
      </c>
      <c r="B13" s="48"/>
      <c r="C13" s="48"/>
      <c r="D13" s="15"/>
      <c r="E13" s="13">
        <v>4</v>
      </c>
      <c r="F13" s="48"/>
      <c r="G13" s="48"/>
      <c r="H13" s="25"/>
      <c r="I13" s="13">
        <v>7</v>
      </c>
      <c r="J13" s="48"/>
      <c r="K13" s="48"/>
      <c r="L13" s="15"/>
    </row>
    <row r="14" spans="1:12" ht="18.600000000000001" customHeight="1">
      <c r="A14" s="13">
        <v>2</v>
      </c>
      <c r="B14" s="48"/>
      <c r="C14" s="48"/>
      <c r="D14" s="15"/>
      <c r="E14" s="13">
        <v>5</v>
      </c>
      <c r="F14" s="48"/>
      <c r="G14" s="48"/>
      <c r="H14" s="25"/>
      <c r="I14" s="13">
        <v>8</v>
      </c>
      <c r="J14" s="48"/>
      <c r="K14" s="48"/>
      <c r="L14" s="15"/>
    </row>
    <row r="15" spans="1:12" ht="18.600000000000001" customHeight="1">
      <c r="A15" s="13">
        <v>3</v>
      </c>
      <c r="B15" s="48"/>
      <c r="C15" s="48"/>
      <c r="D15" s="15"/>
      <c r="E15" s="13">
        <v>6</v>
      </c>
      <c r="F15" s="48"/>
      <c r="G15" s="48"/>
      <c r="H15" s="25"/>
      <c r="I15" s="13">
        <v>9</v>
      </c>
      <c r="J15" s="48"/>
      <c r="K15" s="48"/>
      <c r="L15" s="15"/>
    </row>
    <row r="16" spans="1:12" ht="19.899999999999999" customHeight="1">
      <c r="A16" s="10" t="s">
        <v>86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8.600000000000001" customHeight="1">
      <c r="A17" s="68" t="s">
        <v>23</v>
      </c>
      <c r="B17" s="68"/>
      <c r="C17" s="68"/>
      <c r="D17" s="68"/>
      <c r="E17" s="68" t="s">
        <v>30</v>
      </c>
      <c r="F17" s="68"/>
      <c r="G17" s="68" t="s">
        <v>46</v>
      </c>
      <c r="H17" s="68"/>
      <c r="I17" s="68"/>
      <c r="J17" s="77" t="s">
        <v>47</v>
      </c>
      <c r="K17" s="77"/>
      <c r="L17" s="77"/>
    </row>
    <row r="18" spans="1:12" ht="18.600000000000001" customHeight="1">
      <c r="A18" s="57"/>
      <c r="B18" s="57"/>
      <c r="C18" s="57"/>
      <c r="D18" s="57"/>
      <c r="E18" s="58"/>
      <c r="F18" s="58"/>
      <c r="G18" s="58"/>
      <c r="H18" s="58"/>
      <c r="I18" s="58"/>
      <c r="J18" s="59"/>
      <c r="K18" s="59"/>
      <c r="L18" s="59"/>
    </row>
    <row r="19" spans="1:12" ht="18.600000000000001" customHeight="1">
      <c r="A19" s="57"/>
      <c r="B19" s="57"/>
      <c r="C19" s="57"/>
      <c r="D19" s="57"/>
      <c r="E19" s="58"/>
      <c r="F19" s="58"/>
      <c r="G19" s="58"/>
      <c r="H19" s="58"/>
      <c r="I19" s="58"/>
      <c r="J19" s="59"/>
      <c r="K19" s="59"/>
      <c r="L19" s="59"/>
    </row>
    <row r="20" spans="1:12" ht="18.600000000000001" customHeight="1">
      <c r="A20" s="57"/>
      <c r="B20" s="57"/>
      <c r="C20" s="57"/>
      <c r="D20" s="57"/>
      <c r="E20" s="58"/>
      <c r="F20" s="58"/>
      <c r="G20" s="58"/>
      <c r="H20" s="58"/>
      <c r="I20" s="58"/>
      <c r="J20" s="59"/>
      <c r="K20" s="59"/>
      <c r="L20" s="59"/>
    </row>
    <row r="21" spans="1:12" ht="18.600000000000001" customHeight="1">
      <c r="A21" s="57"/>
      <c r="B21" s="57"/>
      <c r="C21" s="57"/>
      <c r="D21" s="57"/>
      <c r="E21" s="58"/>
      <c r="F21" s="58"/>
      <c r="G21" s="58"/>
      <c r="H21" s="58"/>
      <c r="I21" s="58"/>
      <c r="J21" s="59"/>
      <c r="K21" s="59"/>
      <c r="L21" s="59"/>
    </row>
    <row r="22" spans="1:12" ht="18.600000000000001" customHeight="1">
      <c r="A22" s="57"/>
      <c r="B22" s="57"/>
      <c r="C22" s="57"/>
      <c r="D22" s="57"/>
      <c r="E22" s="58"/>
      <c r="F22" s="58"/>
      <c r="G22" s="58"/>
      <c r="H22" s="58"/>
      <c r="I22" s="58"/>
      <c r="J22" s="59"/>
      <c r="K22" s="59"/>
      <c r="L22" s="59"/>
    </row>
    <row r="23" spans="1:12" ht="18.600000000000001" customHeight="1">
      <c r="A23" s="57"/>
      <c r="B23" s="57"/>
      <c r="C23" s="57"/>
      <c r="D23" s="57"/>
      <c r="E23" s="58"/>
      <c r="F23" s="58"/>
      <c r="G23" s="58"/>
      <c r="H23" s="58"/>
      <c r="I23" s="58"/>
      <c r="J23" s="59"/>
      <c r="K23" s="59"/>
      <c r="L23" s="59"/>
    </row>
    <row r="24" spans="1:12" ht="18.600000000000001" customHeight="1">
      <c r="A24" s="57"/>
      <c r="B24" s="57"/>
      <c r="C24" s="57"/>
      <c r="D24" s="57"/>
      <c r="E24" s="58"/>
      <c r="F24" s="58"/>
      <c r="G24" s="58"/>
      <c r="H24" s="58"/>
      <c r="I24" s="58"/>
      <c r="J24" s="59"/>
      <c r="K24" s="59"/>
      <c r="L24" s="59"/>
    </row>
    <row r="25" spans="1:12" ht="18.600000000000001" customHeight="1">
      <c r="A25" s="57"/>
      <c r="B25" s="57"/>
      <c r="C25" s="57"/>
      <c r="D25" s="57"/>
      <c r="E25" s="58"/>
      <c r="F25" s="58"/>
      <c r="G25" s="58"/>
      <c r="H25" s="58"/>
      <c r="I25" s="58"/>
      <c r="J25" s="59"/>
      <c r="K25" s="59"/>
      <c r="L25" s="59"/>
    </row>
    <row r="26" spans="1:12" ht="18.600000000000001" customHeight="1">
      <c r="A26" s="57"/>
      <c r="B26" s="57"/>
      <c r="C26" s="57"/>
      <c r="D26" s="57"/>
      <c r="E26" s="58"/>
      <c r="F26" s="58"/>
      <c r="G26" s="58"/>
      <c r="H26" s="58"/>
      <c r="I26" s="58"/>
      <c r="J26" s="59"/>
      <c r="K26" s="59"/>
      <c r="L26" s="59"/>
    </row>
    <row r="27" spans="1:12" ht="18.600000000000001" customHeight="1">
      <c r="A27" s="57"/>
      <c r="B27" s="57"/>
      <c r="C27" s="57"/>
      <c r="D27" s="57"/>
      <c r="E27" s="58"/>
      <c r="F27" s="58"/>
      <c r="G27" s="58"/>
      <c r="H27" s="58"/>
      <c r="I27" s="58"/>
      <c r="J27" s="59"/>
      <c r="K27" s="59"/>
      <c r="L27" s="59"/>
    </row>
    <row r="28" spans="1:12" ht="18.600000000000001" customHeight="1">
      <c r="A28" s="57"/>
      <c r="B28" s="57"/>
      <c r="C28" s="57"/>
      <c r="D28" s="57"/>
      <c r="E28" s="58"/>
      <c r="F28" s="58"/>
      <c r="G28" s="58"/>
      <c r="H28" s="58"/>
      <c r="I28" s="58"/>
      <c r="J28" s="59"/>
      <c r="K28" s="59"/>
      <c r="L28" s="59"/>
    </row>
    <row r="29" spans="1:12" ht="18.600000000000001" customHeight="1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59"/>
    </row>
    <row r="30" spans="1:12" ht="18.600000000000001" customHeight="1">
      <c r="A30" s="57"/>
      <c r="B30" s="57"/>
      <c r="C30" s="57"/>
      <c r="D30" s="57"/>
      <c r="E30" s="58"/>
      <c r="F30" s="58"/>
      <c r="G30" s="58"/>
      <c r="H30" s="58"/>
      <c r="I30" s="58"/>
      <c r="J30" s="59"/>
      <c r="K30" s="59"/>
      <c r="L30" s="59"/>
    </row>
    <row r="31" spans="1:12" ht="18.600000000000001" customHeight="1">
      <c r="A31" s="57"/>
      <c r="B31" s="57"/>
      <c r="C31" s="57"/>
      <c r="D31" s="57"/>
      <c r="E31" s="58"/>
      <c r="F31" s="58"/>
      <c r="G31" s="58"/>
      <c r="H31" s="58"/>
      <c r="I31" s="58"/>
      <c r="J31" s="59"/>
      <c r="K31" s="59"/>
      <c r="L31" s="59"/>
    </row>
    <row r="32" spans="1:12" ht="18.600000000000001" customHeight="1">
      <c r="A32" s="57"/>
      <c r="B32" s="57"/>
      <c r="C32" s="57"/>
      <c r="D32" s="57"/>
      <c r="E32" s="58"/>
      <c r="F32" s="58"/>
      <c r="G32" s="58"/>
      <c r="H32" s="58"/>
      <c r="I32" s="58"/>
      <c r="J32" s="59"/>
      <c r="K32" s="59"/>
      <c r="L32" s="59"/>
    </row>
    <row r="33" spans="1:12" ht="18.600000000000001" customHeight="1">
      <c r="A33" s="57"/>
      <c r="B33" s="57"/>
      <c r="C33" s="57"/>
      <c r="D33" s="57"/>
      <c r="E33" s="58"/>
      <c r="F33" s="58"/>
      <c r="G33" s="58"/>
      <c r="H33" s="58"/>
      <c r="I33" s="58"/>
      <c r="J33" s="59"/>
      <c r="K33" s="59"/>
      <c r="L33" s="59"/>
    </row>
    <row r="34" spans="1:12" ht="18.600000000000001" customHeight="1">
      <c r="A34" s="57"/>
      <c r="B34" s="57"/>
      <c r="C34" s="57"/>
      <c r="D34" s="57"/>
      <c r="E34" s="58"/>
      <c r="F34" s="58"/>
      <c r="G34" s="58"/>
      <c r="H34" s="58"/>
      <c r="I34" s="58"/>
      <c r="J34" s="59"/>
      <c r="K34" s="59"/>
      <c r="L34" s="59"/>
    </row>
    <row r="35" spans="1:12" ht="18.600000000000001" customHeight="1">
      <c r="A35" s="57"/>
      <c r="B35" s="57"/>
      <c r="C35" s="57"/>
      <c r="D35" s="57"/>
      <c r="E35" s="58"/>
      <c r="F35" s="58"/>
      <c r="G35" s="58"/>
      <c r="H35" s="58"/>
      <c r="I35" s="58"/>
      <c r="J35" s="59"/>
      <c r="K35" s="59"/>
      <c r="L35" s="59"/>
    </row>
    <row r="36" spans="1:12" ht="18.600000000000001" customHeight="1">
      <c r="A36" s="57"/>
      <c r="B36" s="57"/>
      <c r="C36" s="57"/>
      <c r="D36" s="57"/>
      <c r="E36" s="58"/>
      <c r="F36" s="58"/>
      <c r="G36" s="58"/>
      <c r="H36" s="58"/>
      <c r="I36" s="58"/>
      <c r="J36" s="59"/>
      <c r="K36" s="59"/>
      <c r="L36" s="59"/>
    </row>
    <row r="37" spans="1:12" ht="18.600000000000001" customHeight="1">
      <c r="A37" s="57"/>
      <c r="B37" s="57"/>
      <c r="C37" s="57"/>
      <c r="D37" s="57"/>
      <c r="E37" s="58"/>
      <c r="F37" s="58"/>
      <c r="G37" s="58"/>
      <c r="H37" s="58"/>
      <c r="I37" s="58"/>
      <c r="J37" s="59"/>
      <c r="K37" s="59"/>
      <c r="L37" s="59"/>
    </row>
    <row r="38" spans="1:12" ht="18.600000000000001" customHeight="1">
      <c r="A38" s="57"/>
      <c r="B38" s="57"/>
      <c r="C38" s="57"/>
      <c r="D38" s="57"/>
      <c r="E38" s="58"/>
      <c r="F38" s="58"/>
      <c r="G38" s="58"/>
      <c r="H38" s="58"/>
      <c r="I38" s="58"/>
      <c r="J38" s="59"/>
      <c r="K38" s="59"/>
      <c r="L38" s="59"/>
    </row>
    <row r="39" spans="1:12" ht="18.600000000000001" customHeight="1">
      <c r="A39" s="57"/>
      <c r="B39" s="57"/>
      <c r="C39" s="57"/>
      <c r="D39" s="57"/>
      <c r="E39" s="58"/>
      <c r="F39" s="58"/>
      <c r="G39" s="58"/>
      <c r="H39" s="58"/>
      <c r="I39" s="58"/>
      <c r="J39" s="59"/>
      <c r="K39" s="59"/>
      <c r="L39" s="59"/>
    </row>
    <row r="40" spans="1:12" ht="18.600000000000001" customHeight="1">
      <c r="A40" s="57"/>
      <c r="B40" s="57"/>
      <c r="C40" s="57"/>
      <c r="D40" s="57"/>
      <c r="E40" s="58"/>
      <c r="F40" s="58"/>
      <c r="G40" s="58"/>
      <c r="H40" s="58"/>
      <c r="I40" s="58"/>
      <c r="J40" s="59"/>
      <c r="K40" s="59"/>
      <c r="L40" s="59"/>
    </row>
    <row r="41" spans="1:12" ht="18.600000000000001" customHeight="1">
      <c r="A41" s="57"/>
      <c r="B41" s="57"/>
      <c r="C41" s="57"/>
      <c r="D41" s="57"/>
      <c r="E41" s="58"/>
      <c r="F41" s="58"/>
      <c r="G41" s="58"/>
      <c r="H41" s="58"/>
      <c r="I41" s="58"/>
      <c r="J41" s="59"/>
      <c r="K41" s="59"/>
      <c r="L41" s="59"/>
    </row>
    <row r="42" spans="1:12" ht="18.600000000000001" customHeight="1">
      <c r="A42" s="57"/>
      <c r="B42" s="57"/>
      <c r="C42" s="57"/>
      <c r="D42" s="57"/>
      <c r="E42" s="58"/>
      <c r="F42" s="58"/>
      <c r="G42" s="58"/>
      <c r="H42" s="58"/>
      <c r="I42" s="58"/>
      <c r="J42" s="59"/>
      <c r="K42" s="59"/>
      <c r="L42" s="59"/>
    </row>
    <row r="43" spans="1:12" ht="18.600000000000001" customHeight="1">
      <c r="A43" s="57"/>
      <c r="B43" s="57"/>
      <c r="C43" s="57"/>
      <c r="D43" s="57"/>
      <c r="E43" s="58"/>
      <c r="F43" s="58"/>
      <c r="G43" s="58"/>
      <c r="H43" s="58"/>
      <c r="I43" s="58"/>
      <c r="J43" s="59"/>
      <c r="K43" s="59"/>
      <c r="L43" s="59"/>
    </row>
    <row r="44" spans="1:12" ht="18.600000000000001" customHeight="1">
      <c r="A44" s="57"/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1:12" ht="18.600000000000001" customHeight="1">
      <c r="A45" s="57"/>
      <c r="B45" s="57"/>
      <c r="C45" s="57"/>
      <c r="D45" s="57"/>
      <c r="E45" s="58"/>
      <c r="F45" s="58"/>
      <c r="G45" s="58"/>
      <c r="H45" s="58"/>
      <c r="I45" s="58"/>
      <c r="J45" s="59"/>
      <c r="K45" s="59"/>
      <c r="L45" s="59"/>
    </row>
    <row r="46" spans="1:12" ht="18.600000000000001" customHeight="1">
      <c r="A46" s="57"/>
      <c r="B46" s="57"/>
      <c r="C46" s="57"/>
      <c r="D46" s="57"/>
      <c r="E46" s="58"/>
      <c r="F46" s="58"/>
      <c r="G46" s="58"/>
      <c r="H46" s="58"/>
      <c r="I46" s="58"/>
      <c r="J46" s="59"/>
      <c r="K46" s="59"/>
      <c r="L46" s="59"/>
    </row>
    <row r="47" spans="1:12" ht="18.600000000000001" customHeight="1">
      <c r="A47" s="57"/>
      <c r="B47" s="57"/>
      <c r="C47" s="57"/>
      <c r="D47" s="57"/>
      <c r="E47" s="58"/>
      <c r="F47" s="58"/>
      <c r="G47" s="58"/>
      <c r="H47" s="58"/>
      <c r="I47" s="58"/>
      <c r="J47" s="59"/>
      <c r="K47" s="59"/>
      <c r="L47" s="59"/>
    </row>
    <row r="48" spans="1:12" ht="18.600000000000001" customHeight="1">
      <c r="A48" s="57"/>
      <c r="B48" s="57"/>
      <c r="C48" s="57"/>
      <c r="D48" s="57"/>
      <c r="E48" s="58"/>
      <c r="F48" s="58"/>
      <c r="G48" s="58"/>
      <c r="H48" s="58"/>
      <c r="I48" s="58"/>
      <c r="J48" s="59"/>
      <c r="K48" s="59"/>
      <c r="L48" s="59"/>
    </row>
    <row r="49" spans="1:12" ht="18.600000000000001" customHeight="1">
      <c r="A49" s="57"/>
      <c r="B49" s="57"/>
      <c r="C49" s="57"/>
      <c r="D49" s="57"/>
      <c r="E49" s="58"/>
      <c r="F49" s="58"/>
      <c r="G49" s="58"/>
      <c r="H49" s="58"/>
      <c r="I49" s="58"/>
      <c r="J49" s="59"/>
      <c r="K49" s="59"/>
      <c r="L49" s="59"/>
    </row>
    <row r="50" spans="1:12" ht="18.600000000000001" customHeight="1">
      <c r="A50" s="57"/>
      <c r="B50" s="57"/>
      <c r="C50" s="57"/>
      <c r="D50" s="57"/>
      <c r="E50" s="58"/>
      <c r="F50" s="58"/>
      <c r="G50" s="58"/>
      <c r="H50" s="58"/>
      <c r="I50" s="58"/>
      <c r="J50" s="59"/>
      <c r="K50" s="59"/>
      <c r="L50" s="59"/>
    </row>
    <row r="51" spans="1:12" ht="18.600000000000001" customHeight="1">
      <c r="A51" s="57"/>
      <c r="B51" s="57"/>
      <c r="C51" s="57"/>
      <c r="D51" s="57"/>
      <c r="E51" s="58"/>
      <c r="F51" s="58"/>
      <c r="G51" s="58"/>
      <c r="H51" s="58"/>
      <c r="I51" s="58"/>
      <c r="J51" s="59"/>
      <c r="K51" s="59"/>
      <c r="L51" s="59"/>
    </row>
    <row r="52" spans="1:12" ht="18.600000000000001" customHeight="1">
      <c r="A52" s="57"/>
      <c r="B52" s="57"/>
      <c r="C52" s="57"/>
      <c r="D52" s="57"/>
      <c r="E52" s="58"/>
      <c r="F52" s="58"/>
      <c r="G52" s="58"/>
      <c r="H52" s="58"/>
      <c r="I52" s="58"/>
      <c r="J52" s="59"/>
      <c r="K52" s="59"/>
      <c r="L52" s="59"/>
    </row>
    <row r="53" spans="1:12" ht="18.600000000000001" customHeight="1">
      <c r="A53" s="57"/>
      <c r="B53" s="57"/>
      <c r="C53" s="57"/>
      <c r="D53" s="57"/>
      <c r="E53" s="58"/>
      <c r="F53" s="58"/>
      <c r="G53" s="58"/>
      <c r="H53" s="58"/>
      <c r="I53" s="58"/>
      <c r="J53" s="59"/>
      <c r="K53" s="59"/>
      <c r="L53" s="59"/>
    </row>
    <row r="54" spans="1:12" ht="18.600000000000001" customHeight="1">
      <c r="A54" s="57"/>
      <c r="B54" s="57"/>
      <c r="C54" s="57"/>
      <c r="D54" s="57"/>
      <c r="E54" s="58"/>
      <c r="F54" s="58"/>
      <c r="G54" s="58"/>
      <c r="H54" s="58"/>
      <c r="I54" s="58"/>
      <c r="J54" s="59"/>
      <c r="K54" s="59"/>
      <c r="L54" s="59"/>
    </row>
    <row r="55" spans="1:12" ht="18.600000000000001" customHeight="1">
      <c r="A55" s="57"/>
      <c r="B55" s="57"/>
      <c r="C55" s="57"/>
      <c r="D55" s="57"/>
      <c r="E55" s="58"/>
      <c r="F55" s="58"/>
      <c r="G55" s="58"/>
      <c r="H55" s="58"/>
      <c r="I55" s="58"/>
      <c r="J55" s="59"/>
      <c r="K55" s="59"/>
      <c r="L55" s="59"/>
    </row>
    <row r="56" spans="1:12" ht="18.600000000000001" customHeight="1">
      <c r="A56" s="57"/>
      <c r="B56" s="57"/>
      <c r="C56" s="57"/>
      <c r="D56" s="57"/>
      <c r="E56" s="58"/>
      <c r="F56" s="58"/>
      <c r="G56" s="58"/>
      <c r="H56" s="58"/>
      <c r="I56" s="58"/>
      <c r="J56" s="59"/>
      <c r="K56" s="59"/>
      <c r="L56" s="59"/>
    </row>
    <row r="57" spans="1:12" ht="18.600000000000001" customHeight="1">
      <c r="A57" s="57"/>
      <c r="B57" s="57"/>
      <c r="C57" s="57"/>
      <c r="D57" s="57"/>
      <c r="E57" s="58"/>
      <c r="F57" s="58"/>
      <c r="G57" s="58"/>
      <c r="H57" s="58"/>
      <c r="I57" s="58"/>
      <c r="J57" s="59"/>
      <c r="K57" s="59"/>
      <c r="L57" s="59"/>
    </row>
    <row r="58" spans="1:12" ht="18.600000000000001" customHeight="1">
      <c r="A58" s="57"/>
      <c r="B58" s="57"/>
      <c r="C58" s="57"/>
      <c r="D58" s="57"/>
      <c r="E58" s="58"/>
      <c r="F58" s="58"/>
      <c r="G58" s="58"/>
      <c r="H58" s="58"/>
      <c r="I58" s="58"/>
      <c r="J58" s="59"/>
      <c r="K58" s="59"/>
      <c r="L58" s="59"/>
    </row>
    <row r="59" spans="1:12" ht="18.600000000000001" customHeight="1">
      <c r="A59" s="57"/>
      <c r="B59" s="57"/>
      <c r="C59" s="57"/>
      <c r="D59" s="57"/>
      <c r="E59" s="58"/>
      <c r="F59" s="58"/>
      <c r="G59" s="58"/>
      <c r="H59" s="58"/>
      <c r="I59" s="58"/>
      <c r="J59" s="59"/>
      <c r="K59" s="59"/>
      <c r="L59" s="59"/>
    </row>
    <row r="60" spans="1:12" ht="18.600000000000001" customHeight="1">
      <c r="A60" s="57"/>
      <c r="B60" s="57"/>
      <c r="C60" s="57"/>
      <c r="D60" s="57"/>
      <c r="E60" s="58"/>
      <c r="F60" s="58"/>
      <c r="G60" s="58"/>
      <c r="H60" s="58"/>
      <c r="I60" s="58"/>
      <c r="J60" s="59"/>
      <c r="K60" s="59"/>
      <c r="L60" s="59"/>
    </row>
    <row r="61" spans="1:12" ht="18.600000000000001" customHeight="1">
      <c r="A61" s="57"/>
      <c r="B61" s="57"/>
      <c r="C61" s="57"/>
      <c r="D61" s="57"/>
      <c r="E61" s="58"/>
      <c r="F61" s="58"/>
      <c r="G61" s="58"/>
      <c r="H61" s="58"/>
      <c r="I61" s="58"/>
      <c r="J61" s="59"/>
      <c r="K61" s="59"/>
      <c r="L61" s="59"/>
    </row>
    <row r="62" spans="1:12" ht="18.600000000000001" customHeight="1">
      <c r="A62" s="57"/>
      <c r="B62" s="57"/>
      <c r="C62" s="57"/>
      <c r="D62" s="57"/>
      <c r="E62" s="58"/>
      <c r="F62" s="58"/>
      <c r="G62" s="58"/>
      <c r="H62" s="58"/>
      <c r="I62" s="58"/>
      <c r="J62" s="59"/>
      <c r="K62" s="59"/>
      <c r="L62" s="59"/>
    </row>
    <row r="63" spans="1:12" ht="18.600000000000001" customHeight="1">
      <c r="A63" s="57"/>
      <c r="B63" s="57"/>
      <c r="C63" s="57"/>
      <c r="D63" s="57"/>
      <c r="E63" s="58"/>
      <c r="F63" s="58"/>
      <c r="G63" s="58"/>
      <c r="H63" s="58"/>
      <c r="I63" s="58"/>
      <c r="J63" s="59"/>
      <c r="K63" s="59"/>
      <c r="L63" s="59"/>
    </row>
    <row r="64" spans="1:12" ht="18.600000000000001" customHeight="1">
      <c r="A64" s="57"/>
      <c r="B64" s="57"/>
      <c r="C64" s="57"/>
      <c r="D64" s="57"/>
      <c r="E64" s="58"/>
      <c r="F64" s="58"/>
      <c r="G64" s="58"/>
      <c r="H64" s="58"/>
      <c r="I64" s="58"/>
      <c r="J64" s="59"/>
      <c r="K64" s="59"/>
      <c r="L64" s="59"/>
    </row>
    <row r="65" spans="1:12" ht="18.600000000000001" customHeight="1">
      <c r="A65" s="57"/>
      <c r="B65" s="57"/>
      <c r="C65" s="57"/>
      <c r="D65" s="57"/>
      <c r="E65" s="58"/>
      <c r="F65" s="58"/>
      <c r="G65" s="58"/>
      <c r="H65" s="58"/>
      <c r="I65" s="58"/>
      <c r="J65" s="59"/>
      <c r="K65" s="59"/>
      <c r="L65" s="59"/>
    </row>
    <row r="66" spans="1:12" ht="18.600000000000001" customHeight="1">
      <c r="A66" s="57"/>
      <c r="B66" s="57"/>
      <c r="C66" s="57"/>
      <c r="D66" s="57"/>
      <c r="E66" s="58"/>
      <c r="F66" s="58"/>
      <c r="G66" s="58"/>
      <c r="H66" s="58"/>
      <c r="I66" s="58"/>
      <c r="J66" s="59"/>
      <c r="K66" s="59"/>
      <c r="L66" s="59"/>
    </row>
    <row r="67" spans="1:12" ht="18.600000000000001" customHeight="1">
      <c r="A67" s="57"/>
      <c r="B67" s="57"/>
      <c r="C67" s="57"/>
      <c r="D67" s="57"/>
      <c r="E67" s="58"/>
      <c r="F67" s="58"/>
      <c r="G67" s="58"/>
      <c r="H67" s="58"/>
      <c r="I67" s="58"/>
      <c r="J67" s="59"/>
      <c r="K67" s="59"/>
      <c r="L67" s="59"/>
    </row>
    <row r="68" spans="1:12" ht="18.600000000000001" customHeight="1">
      <c r="A68" s="57"/>
      <c r="B68" s="57"/>
      <c r="C68" s="57"/>
      <c r="D68" s="57"/>
      <c r="E68" s="58"/>
      <c r="F68" s="58"/>
      <c r="G68" s="58"/>
      <c r="H68" s="58"/>
      <c r="I68" s="58"/>
      <c r="J68" s="59"/>
      <c r="K68" s="59"/>
      <c r="L68" s="59"/>
    </row>
    <row r="69" spans="1:12" ht="18.600000000000001" customHeight="1">
      <c r="A69" s="57"/>
      <c r="B69" s="57"/>
      <c r="C69" s="57"/>
      <c r="D69" s="57"/>
      <c r="E69" s="58"/>
      <c r="F69" s="58"/>
      <c r="G69" s="58"/>
      <c r="H69" s="58"/>
      <c r="I69" s="58"/>
      <c r="J69" s="59"/>
      <c r="K69" s="59"/>
      <c r="L69" s="59"/>
    </row>
    <row r="70" spans="1:12" ht="18.600000000000001" customHeight="1">
      <c r="A70" s="57"/>
      <c r="B70" s="57"/>
      <c r="C70" s="57"/>
      <c r="D70" s="57"/>
      <c r="E70" s="58"/>
      <c r="F70" s="58"/>
      <c r="G70" s="58"/>
      <c r="H70" s="58"/>
      <c r="I70" s="58"/>
      <c r="J70" s="59"/>
      <c r="K70" s="59"/>
      <c r="L70" s="59"/>
    </row>
    <row r="71" spans="1:12" ht="18.600000000000001" customHeight="1">
      <c r="A71" s="57"/>
      <c r="B71" s="57"/>
      <c r="C71" s="57"/>
      <c r="D71" s="57"/>
      <c r="E71" s="58"/>
      <c r="F71" s="58"/>
      <c r="G71" s="58"/>
      <c r="H71" s="58"/>
      <c r="I71" s="58"/>
      <c r="J71" s="59"/>
      <c r="K71" s="59"/>
      <c r="L71" s="59"/>
    </row>
    <row r="72" spans="1:12" ht="18.600000000000001" customHeight="1">
      <c r="A72" s="57"/>
      <c r="B72" s="57"/>
      <c r="C72" s="57"/>
      <c r="D72" s="57"/>
      <c r="E72" s="58"/>
      <c r="F72" s="58"/>
      <c r="G72" s="58"/>
      <c r="H72" s="58"/>
      <c r="I72" s="58"/>
      <c r="J72" s="59"/>
      <c r="K72" s="59"/>
      <c r="L72" s="59"/>
    </row>
    <row r="73" spans="1:12" ht="18.600000000000001" customHeight="1">
      <c r="A73" s="57"/>
      <c r="B73" s="57"/>
      <c r="C73" s="57"/>
      <c r="D73" s="57"/>
      <c r="E73" s="58"/>
      <c r="F73" s="58"/>
      <c r="G73" s="58"/>
      <c r="H73" s="58"/>
      <c r="I73" s="58"/>
      <c r="J73" s="59"/>
      <c r="K73" s="59"/>
      <c r="L73" s="59"/>
    </row>
    <row r="74" spans="1:12" ht="18.600000000000001" customHeight="1">
      <c r="A74" s="57"/>
      <c r="B74" s="57"/>
      <c r="C74" s="57"/>
      <c r="D74" s="57"/>
      <c r="E74" s="58"/>
      <c r="F74" s="58"/>
      <c r="G74" s="58"/>
      <c r="H74" s="58"/>
      <c r="I74" s="58"/>
      <c r="J74" s="59"/>
      <c r="K74" s="59"/>
      <c r="L74" s="59"/>
    </row>
    <row r="75" spans="1:12" ht="18.600000000000001" customHeight="1">
      <c r="A75" s="57"/>
      <c r="B75" s="57"/>
      <c r="C75" s="57"/>
      <c r="D75" s="57"/>
      <c r="E75" s="58"/>
      <c r="F75" s="58"/>
      <c r="G75" s="58"/>
      <c r="H75" s="58"/>
      <c r="I75" s="58"/>
      <c r="J75" s="59"/>
      <c r="K75" s="59"/>
      <c r="L75" s="59"/>
    </row>
    <row r="76" spans="1:12" ht="18.600000000000001" customHeight="1">
      <c r="A76" s="57"/>
      <c r="B76" s="57"/>
      <c r="C76" s="57"/>
      <c r="D76" s="57"/>
      <c r="E76" s="58"/>
      <c r="F76" s="58"/>
      <c r="G76" s="58"/>
      <c r="H76" s="58"/>
      <c r="I76" s="58"/>
      <c r="J76" s="59"/>
      <c r="K76" s="59"/>
      <c r="L76" s="59"/>
    </row>
    <row r="77" spans="1:12" ht="18.600000000000001" customHeight="1">
      <c r="A77" s="57"/>
      <c r="B77" s="57"/>
      <c r="C77" s="57"/>
      <c r="D77" s="57"/>
      <c r="E77" s="58"/>
      <c r="F77" s="58"/>
      <c r="G77" s="58"/>
      <c r="H77" s="58"/>
      <c r="I77" s="58"/>
      <c r="J77" s="59"/>
      <c r="K77" s="59"/>
      <c r="L77" s="59"/>
    </row>
    <row r="78" spans="1:12" ht="18.600000000000001" customHeight="1">
      <c r="A78" s="57"/>
      <c r="B78" s="57"/>
      <c r="C78" s="57"/>
      <c r="D78" s="57"/>
      <c r="E78" s="58"/>
      <c r="F78" s="58"/>
      <c r="G78" s="58"/>
      <c r="H78" s="58"/>
      <c r="I78" s="58"/>
      <c r="J78" s="59"/>
      <c r="K78" s="59"/>
      <c r="L78" s="59"/>
    </row>
    <row r="79" spans="1:12" ht="18.600000000000001" customHeight="1">
      <c r="A79" s="57"/>
      <c r="B79" s="57"/>
      <c r="C79" s="57"/>
      <c r="D79" s="57"/>
      <c r="E79" s="58"/>
      <c r="F79" s="58"/>
      <c r="G79" s="58"/>
      <c r="H79" s="58"/>
      <c r="I79" s="58"/>
      <c r="J79" s="59"/>
      <c r="K79" s="59"/>
      <c r="L79" s="59"/>
    </row>
    <row r="80" spans="1:12" ht="18.600000000000001" customHeight="1">
      <c r="A80" s="57"/>
      <c r="B80" s="57"/>
      <c r="C80" s="57"/>
      <c r="D80" s="57"/>
      <c r="E80" s="58"/>
      <c r="F80" s="58"/>
      <c r="G80" s="58"/>
      <c r="H80" s="58"/>
      <c r="I80" s="58"/>
      <c r="J80" s="59"/>
      <c r="K80" s="59"/>
      <c r="L80" s="59"/>
    </row>
    <row r="81" spans="1:12" ht="18.600000000000001" customHeight="1">
      <c r="A81" s="57"/>
      <c r="B81" s="57"/>
      <c r="C81" s="57"/>
      <c r="D81" s="57"/>
      <c r="E81" s="58"/>
      <c r="F81" s="58"/>
      <c r="G81" s="58"/>
      <c r="H81" s="58"/>
      <c r="I81" s="58"/>
      <c r="J81" s="59"/>
      <c r="K81" s="59"/>
      <c r="L81" s="59"/>
    </row>
    <row r="82" spans="1:12" ht="18.600000000000001" customHeight="1">
      <c r="A82" s="57"/>
      <c r="B82" s="57"/>
      <c r="C82" s="57"/>
      <c r="D82" s="57"/>
      <c r="E82" s="58"/>
      <c r="F82" s="58"/>
      <c r="G82" s="58"/>
      <c r="H82" s="58"/>
      <c r="I82" s="58"/>
      <c r="J82" s="59"/>
      <c r="K82" s="59"/>
      <c r="L82" s="59"/>
    </row>
    <row r="83" spans="1:12" ht="18.600000000000001" customHeight="1">
      <c r="A83" s="57"/>
      <c r="B83" s="57"/>
      <c r="C83" s="57"/>
      <c r="D83" s="57"/>
      <c r="E83" s="58"/>
      <c r="F83" s="58"/>
      <c r="G83" s="58"/>
      <c r="H83" s="58"/>
      <c r="I83" s="58"/>
      <c r="J83" s="59"/>
      <c r="K83" s="59"/>
      <c r="L83" s="59"/>
    </row>
    <row r="84" spans="1:12" ht="18.600000000000001" customHeight="1">
      <c r="A84" s="57"/>
      <c r="B84" s="57"/>
      <c r="C84" s="57"/>
      <c r="D84" s="57"/>
      <c r="E84" s="58"/>
      <c r="F84" s="58"/>
      <c r="G84" s="58"/>
      <c r="H84" s="58"/>
      <c r="I84" s="58"/>
      <c r="J84" s="59"/>
      <c r="K84" s="59"/>
      <c r="L84" s="59"/>
    </row>
    <row r="85" spans="1:12" ht="18.600000000000001" customHeight="1">
      <c r="A85" s="57"/>
      <c r="B85" s="57"/>
      <c r="C85" s="57"/>
      <c r="D85" s="57"/>
      <c r="E85" s="58"/>
      <c r="F85" s="58"/>
      <c r="G85" s="58"/>
      <c r="H85" s="58"/>
      <c r="I85" s="58"/>
      <c r="J85" s="59"/>
      <c r="K85" s="59"/>
      <c r="L85" s="59"/>
    </row>
    <row r="86" spans="1:12" ht="18" customHeight="1">
      <c r="A86" s="57"/>
      <c r="B86" s="57"/>
      <c r="C86" s="57"/>
      <c r="D86" s="57"/>
      <c r="E86" s="58"/>
      <c r="F86" s="58"/>
      <c r="G86" s="58"/>
      <c r="H86" s="58"/>
      <c r="I86" s="58"/>
      <c r="J86" s="59"/>
      <c r="K86" s="59"/>
      <c r="L86" s="59"/>
    </row>
    <row r="87" spans="1:12" ht="18" customHeight="1">
      <c r="A87" s="57"/>
      <c r="B87" s="57"/>
      <c r="C87" s="57"/>
      <c r="D87" s="57"/>
      <c r="E87" s="58"/>
      <c r="F87" s="58"/>
      <c r="G87" s="58"/>
      <c r="H87" s="58"/>
      <c r="I87" s="58"/>
      <c r="J87" s="59"/>
      <c r="K87" s="59"/>
      <c r="L87" s="59"/>
    </row>
    <row r="88" spans="1:12" ht="18" customHeight="1">
      <c r="A88" s="57"/>
      <c r="B88" s="57"/>
      <c r="C88" s="57"/>
      <c r="D88" s="57"/>
      <c r="E88" s="58"/>
      <c r="F88" s="58"/>
      <c r="G88" s="58"/>
      <c r="H88" s="58"/>
      <c r="I88" s="58"/>
      <c r="J88" s="59"/>
      <c r="K88" s="59"/>
      <c r="L88" s="59"/>
    </row>
    <row r="89" spans="1:12" ht="18" customHeight="1">
      <c r="A89" s="57"/>
      <c r="B89" s="57"/>
      <c r="C89" s="57"/>
      <c r="D89" s="57"/>
      <c r="E89" s="58"/>
      <c r="F89" s="58"/>
      <c r="G89" s="58"/>
      <c r="H89" s="58"/>
      <c r="I89" s="58"/>
      <c r="J89" s="59"/>
      <c r="K89" s="59"/>
      <c r="L89" s="59"/>
    </row>
    <row r="90" spans="1:12" ht="18" customHeight="1">
      <c r="A90" s="57"/>
      <c r="B90" s="57"/>
      <c r="C90" s="57"/>
      <c r="D90" s="57"/>
      <c r="E90" s="58"/>
      <c r="F90" s="58"/>
      <c r="G90" s="58"/>
      <c r="H90" s="58"/>
      <c r="I90" s="58"/>
      <c r="J90" s="59"/>
      <c r="K90" s="59"/>
      <c r="L90" s="59"/>
    </row>
    <row r="91" spans="1:12" ht="18" customHeight="1">
      <c r="A91" s="57"/>
      <c r="B91" s="57"/>
      <c r="C91" s="57"/>
      <c r="D91" s="57"/>
      <c r="E91" s="58"/>
      <c r="F91" s="58"/>
      <c r="G91" s="58"/>
      <c r="H91" s="58"/>
      <c r="I91" s="58"/>
      <c r="J91" s="59"/>
      <c r="K91" s="59"/>
      <c r="L91" s="59"/>
    </row>
    <row r="92" spans="1:12" ht="18" customHeight="1">
      <c r="A92" s="57"/>
      <c r="B92" s="57"/>
      <c r="C92" s="57"/>
      <c r="D92" s="57"/>
      <c r="E92" s="58"/>
      <c r="F92" s="58"/>
      <c r="G92" s="58"/>
      <c r="H92" s="58"/>
      <c r="I92" s="58"/>
      <c r="J92" s="59"/>
      <c r="K92" s="59"/>
      <c r="L92" s="59"/>
    </row>
    <row r="93" spans="1:12" ht="18" customHeight="1">
      <c r="A93" s="57"/>
      <c r="B93" s="57"/>
      <c r="C93" s="57"/>
      <c r="D93" s="57"/>
      <c r="E93" s="58"/>
      <c r="F93" s="58"/>
      <c r="G93" s="58"/>
      <c r="H93" s="58"/>
      <c r="I93" s="58"/>
      <c r="J93" s="59"/>
      <c r="K93" s="59"/>
      <c r="L93" s="59"/>
    </row>
    <row r="94" spans="1:12" ht="18" customHeight="1">
      <c r="A94" s="57"/>
      <c r="B94" s="57"/>
      <c r="C94" s="57"/>
      <c r="D94" s="57"/>
      <c r="E94" s="58"/>
      <c r="F94" s="58"/>
      <c r="G94" s="58"/>
      <c r="H94" s="58"/>
      <c r="I94" s="58"/>
      <c r="J94" s="59"/>
      <c r="K94" s="59"/>
      <c r="L94" s="59"/>
    </row>
    <row r="95" spans="1:12" ht="18" customHeight="1">
      <c r="A95" s="57"/>
      <c r="B95" s="57"/>
      <c r="C95" s="57"/>
      <c r="D95" s="57"/>
      <c r="E95" s="58"/>
      <c r="F95" s="58"/>
      <c r="G95" s="58"/>
      <c r="H95" s="58"/>
      <c r="I95" s="58"/>
      <c r="J95" s="59"/>
      <c r="K95" s="59"/>
      <c r="L95" s="59"/>
    </row>
    <row r="96" spans="1:12" ht="18" customHeight="1">
      <c r="A96" s="57"/>
      <c r="B96" s="57"/>
      <c r="C96" s="57"/>
      <c r="D96" s="57"/>
      <c r="E96" s="58"/>
      <c r="F96" s="58"/>
      <c r="G96" s="58"/>
      <c r="H96" s="58"/>
      <c r="I96" s="58"/>
      <c r="J96" s="59"/>
      <c r="K96" s="59"/>
      <c r="L96" s="59"/>
    </row>
    <row r="97" spans="1:12" ht="18" customHeight="1">
      <c r="A97" s="57"/>
      <c r="B97" s="57"/>
      <c r="C97" s="57"/>
      <c r="D97" s="57"/>
      <c r="E97" s="58"/>
      <c r="F97" s="58"/>
      <c r="G97" s="58"/>
      <c r="H97" s="58"/>
      <c r="I97" s="58"/>
      <c r="J97" s="59"/>
      <c r="K97" s="59"/>
      <c r="L97" s="59"/>
    </row>
    <row r="98" spans="1:12" ht="18" customHeight="1">
      <c r="A98" s="57"/>
      <c r="B98" s="57"/>
      <c r="C98" s="57"/>
      <c r="D98" s="57"/>
      <c r="E98" s="58"/>
      <c r="F98" s="58"/>
      <c r="G98" s="58"/>
      <c r="H98" s="58"/>
      <c r="I98" s="58"/>
      <c r="J98" s="59"/>
      <c r="K98" s="59"/>
      <c r="L98" s="59"/>
    </row>
    <row r="99" spans="1:12" ht="18" customHeight="1">
      <c r="A99" s="57"/>
      <c r="B99" s="57"/>
      <c r="C99" s="57"/>
      <c r="D99" s="57"/>
      <c r="E99" s="58"/>
      <c r="F99" s="58"/>
      <c r="G99" s="58"/>
      <c r="H99" s="58"/>
      <c r="I99" s="58"/>
      <c r="J99" s="59"/>
      <c r="K99" s="59"/>
      <c r="L99" s="59"/>
    </row>
    <row r="100" spans="1:12" ht="18" customHeight="1">
      <c r="A100" s="57"/>
      <c r="B100" s="57"/>
      <c r="C100" s="57"/>
      <c r="D100" s="57"/>
      <c r="E100" s="58"/>
      <c r="F100" s="58"/>
      <c r="G100" s="58"/>
      <c r="H100" s="58"/>
      <c r="I100" s="58"/>
      <c r="J100" s="59"/>
      <c r="K100" s="59"/>
      <c r="L100" s="59"/>
    </row>
    <row r="101" spans="1:12" ht="18" customHeight="1">
      <c r="A101" s="57"/>
      <c r="B101" s="57"/>
      <c r="C101" s="57"/>
      <c r="D101" s="57"/>
      <c r="E101" s="58"/>
      <c r="F101" s="58"/>
      <c r="G101" s="58"/>
      <c r="H101" s="58"/>
      <c r="I101" s="58"/>
      <c r="J101" s="59"/>
      <c r="K101" s="59"/>
      <c r="L101" s="59"/>
    </row>
    <row r="102" spans="1:12" ht="18" customHeight="1">
      <c r="A102" s="57"/>
      <c r="B102" s="57"/>
      <c r="C102" s="57"/>
      <c r="D102" s="57"/>
      <c r="E102" s="58"/>
      <c r="F102" s="58"/>
      <c r="G102" s="58"/>
      <c r="H102" s="58"/>
      <c r="I102" s="58"/>
      <c r="J102" s="59"/>
      <c r="K102" s="59"/>
      <c r="L102" s="59"/>
    </row>
    <row r="103" spans="1:12" ht="18" customHeight="1">
      <c r="A103" s="57"/>
      <c r="B103" s="57"/>
      <c r="C103" s="57"/>
      <c r="D103" s="57"/>
      <c r="E103" s="58"/>
      <c r="F103" s="58"/>
      <c r="G103" s="58"/>
      <c r="H103" s="58"/>
      <c r="I103" s="58"/>
      <c r="J103" s="59"/>
      <c r="K103" s="59"/>
      <c r="L103" s="59"/>
    </row>
    <row r="104" spans="1:12" ht="18" customHeight="1">
      <c r="A104" s="57"/>
      <c r="B104" s="57"/>
      <c r="C104" s="57"/>
      <c r="D104" s="57"/>
      <c r="E104" s="58"/>
      <c r="F104" s="58"/>
      <c r="G104" s="58"/>
      <c r="H104" s="58"/>
      <c r="I104" s="58"/>
      <c r="J104" s="59"/>
      <c r="K104" s="59"/>
      <c r="L104" s="59"/>
    </row>
    <row r="105" spans="1:12" ht="18" customHeight="1">
      <c r="A105" s="57"/>
      <c r="B105" s="57"/>
      <c r="C105" s="57"/>
      <c r="D105" s="57"/>
      <c r="E105" s="58"/>
      <c r="F105" s="58"/>
      <c r="G105" s="58"/>
      <c r="H105" s="58"/>
      <c r="I105" s="58"/>
      <c r="J105" s="59"/>
      <c r="K105" s="59"/>
      <c r="L105" s="59"/>
    </row>
    <row r="106" spans="1:12" ht="18" customHeight="1">
      <c r="A106" s="57"/>
      <c r="B106" s="57"/>
      <c r="C106" s="57"/>
      <c r="D106" s="57"/>
      <c r="E106" s="58"/>
      <c r="F106" s="58"/>
      <c r="G106" s="58"/>
      <c r="H106" s="58"/>
      <c r="I106" s="58"/>
      <c r="J106" s="59"/>
      <c r="K106" s="59"/>
      <c r="L106" s="59"/>
    </row>
    <row r="107" spans="1:12" ht="18" customHeight="1">
      <c r="A107" s="57"/>
      <c r="B107" s="57"/>
      <c r="C107" s="57"/>
      <c r="D107" s="57"/>
      <c r="E107" s="58"/>
      <c r="F107" s="58"/>
      <c r="G107" s="58"/>
      <c r="H107" s="58"/>
      <c r="I107" s="58"/>
      <c r="J107" s="59"/>
      <c r="K107" s="59"/>
      <c r="L107" s="59"/>
    </row>
    <row r="108" spans="1:12" ht="18" customHeight="1">
      <c r="A108" s="57"/>
      <c r="B108" s="57"/>
      <c r="C108" s="57"/>
      <c r="D108" s="57"/>
      <c r="E108" s="58"/>
      <c r="F108" s="58"/>
      <c r="G108" s="58"/>
      <c r="H108" s="58"/>
      <c r="I108" s="58"/>
      <c r="J108" s="59"/>
      <c r="K108" s="59"/>
      <c r="L108" s="59"/>
    </row>
    <row r="109" spans="1:12" ht="18" customHeight="1">
      <c r="A109" s="57"/>
      <c r="B109" s="57"/>
      <c r="C109" s="57"/>
      <c r="D109" s="57"/>
      <c r="E109" s="58"/>
      <c r="F109" s="58"/>
      <c r="G109" s="58"/>
      <c r="H109" s="58"/>
      <c r="I109" s="58"/>
      <c r="J109" s="59"/>
      <c r="K109" s="59"/>
      <c r="L109" s="59"/>
    </row>
    <row r="110" spans="1:12" ht="18" customHeight="1">
      <c r="A110" s="57"/>
      <c r="B110" s="57"/>
      <c r="C110" s="57"/>
      <c r="D110" s="57"/>
      <c r="E110" s="58"/>
      <c r="F110" s="58"/>
      <c r="G110" s="58"/>
      <c r="H110" s="58"/>
      <c r="I110" s="58"/>
      <c r="J110" s="59"/>
      <c r="K110" s="59"/>
      <c r="L110" s="59"/>
    </row>
    <row r="111" spans="1:12" ht="18" customHeight="1">
      <c r="A111" s="57"/>
      <c r="B111" s="57"/>
      <c r="C111" s="57"/>
      <c r="D111" s="57"/>
      <c r="E111" s="58"/>
      <c r="F111" s="58"/>
      <c r="G111" s="58"/>
      <c r="H111" s="58"/>
      <c r="I111" s="58"/>
      <c r="J111" s="59"/>
      <c r="K111" s="59"/>
      <c r="L111" s="59"/>
    </row>
    <row r="112" spans="1:12" ht="18" customHeight="1">
      <c r="A112" s="57"/>
      <c r="B112" s="57"/>
      <c r="C112" s="57"/>
      <c r="D112" s="57"/>
      <c r="E112" s="58"/>
      <c r="F112" s="58"/>
      <c r="G112" s="58"/>
      <c r="H112" s="58"/>
      <c r="I112" s="58"/>
      <c r="J112" s="59"/>
      <c r="K112" s="59"/>
      <c r="L112" s="59"/>
    </row>
    <row r="113" spans="1:12" ht="18" customHeight="1">
      <c r="A113" s="57"/>
      <c r="B113" s="57"/>
      <c r="C113" s="57"/>
      <c r="D113" s="57"/>
      <c r="E113" s="58"/>
      <c r="F113" s="58"/>
      <c r="G113" s="58"/>
      <c r="H113" s="58"/>
      <c r="I113" s="58"/>
      <c r="J113" s="59"/>
      <c r="K113" s="59"/>
      <c r="L113" s="59"/>
    </row>
    <row r="114" spans="1:12" ht="18" customHeight="1">
      <c r="A114" s="57"/>
      <c r="B114" s="57"/>
      <c r="C114" s="57"/>
      <c r="D114" s="57"/>
      <c r="E114" s="58"/>
      <c r="F114" s="58"/>
      <c r="G114" s="58"/>
      <c r="H114" s="58"/>
      <c r="I114" s="58"/>
      <c r="J114" s="59"/>
      <c r="K114" s="59"/>
      <c r="L114" s="59"/>
    </row>
    <row r="115" spans="1:12" ht="18" customHeight="1">
      <c r="A115" s="57"/>
      <c r="B115" s="57"/>
      <c r="C115" s="57"/>
      <c r="D115" s="57"/>
      <c r="E115" s="58"/>
      <c r="F115" s="58"/>
      <c r="G115" s="58"/>
      <c r="H115" s="58"/>
      <c r="I115" s="58"/>
      <c r="J115" s="59"/>
      <c r="K115" s="59"/>
      <c r="L115" s="59"/>
    </row>
    <row r="116" spans="1:12" ht="18" customHeight="1">
      <c r="A116" s="57"/>
      <c r="B116" s="57"/>
      <c r="C116" s="57"/>
      <c r="D116" s="57"/>
      <c r="E116" s="58"/>
      <c r="F116" s="58"/>
      <c r="G116" s="58"/>
      <c r="H116" s="58"/>
      <c r="I116" s="58"/>
      <c r="J116" s="59"/>
      <c r="K116" s="59"/>
      <c r="L116" s="59"/>
    </row>
    <row r="117" spans="1:12" ht="18" customHeight="1">
      <c r="A117" s="57"/>
      <c r="B117" s="57"/>
      <c r="C117" s="57"/>
      <c r="D117" s="57"/>
      <c r="E117" s="58"/>
      <c r="F117" s="58"/>
      <c r="G117" s="58"/>
      <c r="H117" s="58"/>
      <c r="I117" s="58"/>
      <c r="J117" s="59"/>
      <c r="K117" s="59"/>
      <c r="L117" s="59"/>
    </row>
    <row r="118" spans="1:12" ht="18" customHeight="1">
      <c r="A118" s="57"/>
      <c r="B118" s="57"/>
      <c r="C118" s="57"/>
      <c r="D118" s="57"/>
      <c r="E118" s="58"/>
      <c r="F118" s="58"/>
      <c r="G118" s="58"/>
      <c r="H118" s="58"/>
      <c r="I118" s="58"/>
      <c r="J118" s="59"/>
      <c r="K118" s="59"/>
      <c r="L118" s="59"/>
    </row>
    <row r="119" spans="1:12" ht="18" customHeight="1">
      <c r="A119" s="57"/>
      <c r="B119" s="57"/>
      <c r="C119" s="57"/>
      <c r="D119" s="57"/>
      <c r="E119" s="58"/>
      <c r="F119" s="58"/>
      <c r="G119" s="58"/>
      <c r="H119" s="58"/>
      <c r="I119" s="58"/>
      <c r="J119" s="59"/>
      <c r="K119" s="59"/>
      <c r="L119" s="59"/>
    </row>
    <row r="120" spans="1:12" ht="18" customHeight="1">
      <c r="A120" s="57"/>
      <c r="B120" s="57"/>
      <c r="C120" s="57"/>
      <c r="D120" s="57"/>
      <c r="E120" s="58"/>
      <c r="F120" s="58"/>
      <c r="G120" s="58"/>
      <c r="H120" s="58"/>
      <c r="I120" s="58"/>
      <c r="J120" s="59"/>
      <c r="K120" s="59"/>
      <c r="L120" s="59"/>
    </row>
    <row r="121" spans="1:12" ht="18" customHeight="1">
      <c r="A121" s="57"/>
      <c r="B121" s="57"/>
      <c r="C121" s="57"/>
      <c r="D121" s="57"/>
      <c r="E121" s="58"/>
      <c r="F121" s="58"/>
      <c r="G121" s="58"/>
      <c r="H121" s="58"/>
      <c r="I121" s="58"/>
      <c r="J121" s="59"/>
      <c r="K121" s="59"/>
      <c r="L121" s="59"/>
    </row>
    <row r="122" spans="1:12" ht="18" customHeight="1">
      <c r="A122" s="57"/>
      <c r="B122" s="57"/>
      <c r="C122" s="57"/>
      <c r="D122" s="57"/>
      <c r="E122" s="58"/>
      <c r="F122" s="58"/>
      <c r="G122" s="58"/>
      <c r="H122" s="58"/>
      <c r="I122" s="58"/>
      <c r="J122" s="59"/>
      <c r="K122" s="59"/>
      <c r="L122" s="59"/>
    </row>
    <row r="123" spans="1:12" ht="18" customHeight="1">
      <c r="A123" s="57"/>
      <c r="B123" s="57"/>
      <c r="C123" s="57"/>
      <c r="D123" s="57"/>
      <c r="E123" s="58"/>
      <c r="F123" s="58"/>
      <c r="G123" s="58"/>
      <c r="H123" s="58"/>
      <c r="I123" s="58"/>
      <c r="J123" s="59"/>
      <c r="K123" s="59"/>
      <c r="L123" s="59"/>
    </row>
    <row r="124" spans="1:12" ht="18" customHeight="1">
      <c r="A124" s="57"/>
      <c r="B124" s="57"/>
      <c r="C124" s="57"/>
      <c r="D124" s="57"/>
      <c r="E124" s="58"/>
      <c r="F124" s="58"/>
      <c r="G124" s="58"/>
      <c r="H124" s="58"/>
      <c r="I124" s="58"/>
      <c r="J124" s="59"/>
      <c r="K124" s="59"/>
      <c r="L124" s="59"/>
    </row>
    <row r="125" spans="1:12" ht="18" customHeight="1">
      <c r="A125" s="57"/>
      <c r="B125" s="57"/>
      <c r="C125" s="57"/>
      <c r="D125" s="57"/>
      <c r="E125" s="58"/>
      <c r="F125" s="58"/>
      <c r="G125" s="58"/>
      <c r="H125" s="58"/>
      <c r="I125" s="58"/>
      <c r="J125" s="59"/>
      <c r="K125" s="59"/>
      <c r="L125" s="59"/>
    </row>
    <row r="126" spans="1:12" ht="18" customHeight="1">
      <c r="A126" s="57"/>
      <c r="B126" s="57"/>
      <c r="C126" s="57"/>
      <c r="D126" s="57"/>
      <c r="E126" s="58"/>
      <c r="F126" s="58"/>
      <c r="G126" s="58"/>
      <c r="H126" s="58"/>
      <c r="I126" s="58"/>
      <c r="J126" s="59"/>
      <c r="K126" s="59"/>
      <c r="L126" s="59"/>
    </row>
    <row r="127" spans="1:12" ht="18" customHeight="1">
      <c r="A127" s="57"/>
      <c r="B127" s="57"/>
      <c r="C127" s="57"/>
      <c r="D127" s="57"/>
      <c r="E127" s="58"/>
      <c r="F127" s="58"/>
      <c r="G127" s="58"/>
      <c r="H127" s="58"/>
      <c r="I127" s="58"/>
      <c r="J127" s="59"/>
      <c r="K127" s="59"/>
      <c r="L127" s="59"/>
    </row>
    <row r="128" spans="1:12" ht="18" customHeight="1">
      <c r="A128" s="57"/>
      <c r="B128" s="57"/>
      <c r="C128" s="57"/>
      <c r="D128" s="57"/>
      <c r="E128" s="58"/>
      <c r="F128" s="58"/>
      <c r="G128" s="58"/>
      <c r="H128" s="58"/>
      <c r="I128" s="58"/>
      <c r="J128" s="59"/>
      <c r="K128" s="59"/>
      <c r="L128" s="59"/>
    </row>
    <row r="129" spans="1:12" ht="18" customHeight="1">
      <c r="A129" s="57"/>
      <c r="B129" s="57"/>
      <c r="C129" s="57"/>
      <c r="D129" s="57"/>
      <c r="E129" s="58"/>
      <c r="F129" s="58"/>
      <c r="G129" s="58"/>
      <c r="H129" s="58"/>
      <c r="I129" s="58"/>
      <c r="J129" s="59"/>
      <c r="K129" s="59"/>
      <c r="L129" s="59"/>
    </row>
    <row r="130" spans="1:12" ht="18" customHeight="1">
      <c r="A130" s="57"/>
      <c r="B130" s="57"/>
      <c r="C130" s="57"/>
      <c r="D130" s="57"/>
      <c r="E130" s="58"/>
      <c r="F130" s="58"/>
      <c r="G130" s="58"/>
      <c r="H130" s="58"/>
      <c r="I130" s="58"/>
      <c r="J130" s="59"/>
      <c r="K130" s="59"/>
      <c r="L130" s="59"/>
    </row>
    <row r="131" spans="1:12" ht="18" customHeight="1">
      <c r="A131" s="57"/>
      <c r="B131" s="57"/>
      <c r="C131" s="57"/>
      <c r="D131" s="57"/>
      <c r="E131" s="58"/>
      <c r="F131" s="58"/>
      <c r="G131" s="58"/>
      <c r="H131" s="58"/>
      <c r="I131" s="58"/>
      <c r="J131" s="59"/>
      <c r="K131" s="59"/>
      <c r="L131" s="59"/>
    </row>
    <row r="132" spans="1:12" ht="18" customHeight="1">
      <c r="A132" s="57"/>
      <c r="B132" s="57"/>
      <c r="C132" s="57"/>
      <c r="D132" s="57"/>
      <c r="E132" s="58"/>
      <c r="F132" s="58"/>
      <c r="G132" s="58"/>
      <c r="H132" s="58"/>
      <c r="I132" s="58"/>
      <c r="J132" s="59"/>
      <c r="K132" s="59"/>
      <c r="L132" s="59"/>
    </row>
    <row r="133" spans="1:12" ht="18" customHeight="1">
      <c r="A133" s="26" t="s">
        <v>33</v>
      </c>
      <c r="B133"/>
      <c r="C133"/>
      <c r="D133"/>
      <c r="E133"/>
      <c r="F133"/>
      <c r="G133"/>
      <c r="H133"/>
      <c r="I133"/>
      <c r="J133"/>
      <c r="K133"/>
      <c r="L133"/>
    </row>
  </sheetData>
  <sheetProtection sheet="1" objects="1" scenarios="1"/>
  <protectedRanges>
    <protectedRange sqref="C7:L7 F11:I11 L11 B13:D15 F13:H15 J13:L15 B18:L133 A18:A132" name="Rozstęp1"/>
  </protectedRanges>
  <mergeCells count="478">
    <mergeCell ref="A73:D73"/>
    <mergeCell ref="E73:F73"/>
    <mergeCell ref="G73:I73"/>
    <mergeCell ref="J73:L73"/>
    <mergeCell ref="A74:D74"/>
    <mergeCell ref="E74:F74"/>
    <mergeCell ref="G74:I74"/>
    <mergeCell ref="J74:L74"/>
    <mergeCell ref="A71:D71"/>
    <mergeCell ref="E71:F71"/>
    <mergeCell ref="G71:I71"/>
    <mergeCell ref="J71:L71"/>
    <mergeCell ref="A72:D72"/>
    <mergeCell ref="E72:F72"/>
    <mergeCell ref="G72:I72"/>
    <mergeCell ref="J72:L72"/>
    <mergeCell ref="A69:D69"/>
    <mergeCell ref="E69:F69"/>
    <mergeCell ref="G69:I69"/>
    <mergeCell ref="J69:L69"/>
    <mergeCell ref="A70:D70"/>
    <mergeCell ref="E70:F70"/>
    <mergeCell ref="G70:I70"/>
    <mergeCell ref="J70:L70"/>
    <mergeCell ref="A67:D67"/>
    <mergeCell ref="E67:F67"/>
    <mergeCell ref="G67:I67"/>
    <mergeCell ref="J67:L67"/>
    <mergeCell ref="A68:D68"/>
    <mergeCell ref="E68:F68"/>
    <mergeCell ref="G68:I68"/>
    <mergeCell ref="J68:L68"/>
    <mergeCell ref="A65:D65"/>
    <mergeCell ref="E65:F65"/>
    <mergeCell ref="G65:I65"/>
    <mergeCell ref="J65:L65"/>
    <mergeCell ref="A66:D66"/>
    <mergeCell ref="E66:F66"/>
    <mergeCell ref="G66:I66"/>
    <mergeCell ref="J66:L66"/>
    <mergeCell ref="A63:D63"/>
    <mergeCell ref="E63:F63"/>
    <mergeCell ref="G63:I63"/>
    <mergeCell ref="J63:L63"/>
    <mergeCell ref="A64:D64"/>
    <mergeCell ref="E64:F64"/>
    <mergeCell ref="G64:I64"/>
    <mergeCell ref="J64:L64"/>
    <mergeCell ref="A61:D61"/>
    <mergeCell ref="E61:F61"/>
    <mergeCell ref="G61:I61"/>
    <mergeCell ref="J61:L61"/>
    <mergeCell ref="A62:D62"/>
    <mergeCell ref="E62:F62"/>
    <mergeCell ref="G62:I62"/>
    <mergeCell ref="J62:L62"/>
    <mergeCell ref="A59:D59"/>
    <mergeCell ref="E59:F59"/>
    <mergeCell ref="G59:I59"/>
    <mergeCell ref="J59:L59"/>
    <mergeCell ref="A60:D60"/>
    <mergeCell ref="E60:F60"/>
    <mergeCell ref="G60:I60"/>
    <mergeCell ref="J60:L60"/>
    <mergeCell ref="A57:D57"/>
    <mergeCell ref="E57:F57"/>
    <mergeCell ref="G57:I57"/>
    <mergeCell ref="J57:L57"/>
    <mergeCell ref="A58:D58"/>
    <mergeCell ref="E58:F58"/>
    <mergeCell ref="G58:I58"/>
    <mergeCell ref="J58:L58"/>
    <mergeCell ref="A55:D55"/>
    <mergeCell ref="E55:F55"/>
    <mergeCell ref="G55:I55"/>
    <mergeCell ref="J55:L55"/>
    <mergeCell ref="A56:D56"/>
    <mergeCell ref="E56:F56"/>
    <mergeCell ref="G56:I56"/>
    <mergeCell ref="J56:L56"/>
    <mergeCell ref="A53:D53"/>
    <mergeCell ref="E53:F53"/>
    <mergeCell ref="G53:I53"/>
    <mergeCell ref="J53:L53"/>
    <mergeCell ref="A54:D54"/>
    <mergeCell ref="E54:F54"/>
    <mergeCell ref="G54:I54"/>
    <mergeCell ref="J54:L54"/>
    <mergeCell ref="A51:D51"/>
    <mergeCell ref="E51:F51"/>
    <mergeCell ref="G51:I51"/>
    <mergeCell ref="J51:L51"/>
    <mergeCell ref="A52:D52"/>
    <mergeCell ref="E52:F52"/>
    <mergeCell ref="G52:I52"/>
    <mergeCell ref="J52:L52"/>
    <mergeCell ref="A49:D49"/>
    <mergeCell ref="E49:F49"/>
    <mergeCell ref="G49:I49"/>
    <mergeCell ref="J49:L49"/>
    <mergeCell ref="A50:D50"/>
    <mergeCell ref="E50:F50"/>
    <mergeCell ref="G50:I50"/>
    <mergeCell ref="J50:L50"/>
    <mergeCell ref="A47:D47"/>
    <mergeCell ref="E47:F47"/>
    <mergeCell ref="G47:I47"/>
    <mergeCell ref="J47:L47"/>
    <mergeCell ref="A48:D48"/>
    <mergeCell ref="E48:F48"/>
    <mergeCell ref="G48:I48"/>
    <mergeCell ref="J48:L48"/>
    <mergeCell ref="A45:D45"/>
    <mergeCell ref="E45:F45"/>
    <mergeCell ref="G45:I45"/>
    <mergeCell ref="J45:L45"/>
    <mergeCell ref="A46:D46"/>
    <mergeCell ref="E46:F46"/>
    <mergeCell ref="G46:I46"/>
    <mergeCell ref="J46:L46"/>
    <mergeCell ref="A43:D43"/>
    <mergeCell ref="E43:F43"/>
    <mergeCell ref="G43:I43"/>
    <mergeCell ref="J43:L43"/>
    <mergeCell ref="A44:D44"/>
    <mergeCell ref="E44:F44"/>
    <mergeCell ref="G44:I44"/>
    <mergeCell ref="J44:L44"/>
    <mergeCell ref="A41:D41"/>
    <mergeCell ref="E41:F41"/>
    <mergeCell ref="G41:I41"/>
    <mergeCell ref="J41:L41"/>
    <mergeCell ref="A42:D42"/>
    <mergeCell ref="E42:F42"/>
    <mergeCell ref="G42:I42"/>
    <mergeCell ref="J42:L42"/>
    <mergeCell ref="A39:D39"/>
    <mergeCell ref="E39:F39"/>
    <mergeCell ref="G39:I39"/>
    <mergeCell ref="J39:L39"/>
    <mergeCell ref="A40:D40"/>
    <mergeCell ref="E40:F40"/>
    <mergeCell ref="G40:I40"/>
    <mergeCell ref="J40:L40"/>
    <mergeCell ref="A37:D37"/>
    <mergeCell ref="E37:F37"/>
    <mergeCell ref="G37:I37"/>
    <mergeCell ref="J37:L37"/>
    <mergeCell ref="A38:D38"/>
    <mergeCell ref="E38:F38"/>
    <mergeCell ref="G38:I38"/>
    <mergeCell ref="J38:L38"/>
    <mergeCell ref="A35:D35"/>
    <mergeCell ref="E35:F35"/>
    <mergeCell ref="G35:I35"/>
    <mergeCell ref="J35:L35"/>
    <mergeCell ref="A36:D36"/>
    <mergeCell ref="E36:F36"/>
    <mergeCell ref="G36:I36"/>
    <mergeCell ref="J36:L36"/>
    <mergeCell ref="A33:D33"/>
    <mergeCell ref="E33:F33"/>
    <mergeCell ref="G33:I33"/>
    <mergeCell ref="J33:L33"/>
    <mergeCell ref="A34:D34"/>
    <mergeCell ref="E34:F34"/>
    <mergeCell ref="G34:I34"/>
    <mergeCell ref="J34:L34"/>
    <mergeCell ref="A31:D31"/>
    <mergeCell ref="E31:F31"/>
    <mergeCell ref="G31:I31"/>
    <mergeCell ref="J31:L31"/>
    <mergeCell ref="A32:D32"/>
    <mergeCell ref="E32:F32"/>
    <mergeCell ref="G32:I32"/>
    <mergeCell ref="J32:L32"/>
    <mergeCell ref="A29:D29"/>
    <mergeCell ref="E29:F29"/>
    <mergeCell ref="G29:I29"/>
    <mergeCell ref="J29:L29"/>
    <mergeCell ref="A30:D30"/>
    <mergeCell ref="E30:F30"/>
    <mergeCell ref="G30:I30"/>
    <mergeCell ref="J30:L30"/>
    <mergeCell ref="A27:D27"/>
    <mergeCell ref="E27:F27"/>
    <mergeCell ref="G27:I27"/>
    <mergeCell ref="J27:L27"/>
    <mergeCell ref="A28:D28"/>
    <mergeCell ref="E28:F28"/>
    <mergeCell ref="G28:I28"/>
    <mergeCell ref="J28:L28"/>
    <mergeCell ref="A25:D25"/>
    <mergeCell ref="E25:F25"/>
    <mergeCell ref="G25:I25"/>
    <mergeCell ref="J25:L25"/>
    <mergeCell ref="A26:D26"/>
    <mergeCell ref="E26:F26"/>
    <mergeCell ref="G26:I26"/>
    <mergeCell ref="J26:L26"/>
    <mergeCell ref="A23:D23"/>
    <mergeCell ref="E23:F23"/>
    <mergeCell ref="G23:I23"/>
    <mergeCell ref="J23:L23"/>
    <mergeCell ref="A24:D24"/>
    <mergeCell ref="E24:F24"/>
    <mergeCell ref="G24:I24"/>
    <mergeCell ref="J24:L24"/>
    <mergeCell ref="A21:D21"/>
    <mergeCell ref="E21:F21"/>
    <mergeCell ref="G21:I21"/>
    <mergeCell ref="J21:L21"/>
    <mergeCell ref="A22:D22"/>
    <mergeCell ref="E22:F22"/>
    <mergeCell ref="G22:I22"/>
    <mergeCell ref="J22:L22"/>
    <mergeCell ref="A19:D19"/>
    <mergeCell ref="E19:F19"/>
    <mergeCell ref="G19:I19"/>
    <mergeCell ref="J19:L19"/>
    <mergeCell ref="A20:D20"/>
    <mergeCell ref="E20:F20"/>
    <mergeCell ref="G20:I20"/>
    <mergeCell ref="J20:L20"/>
    <mergeCell ref="A18:D18"/>
    <mergeCell ref="E18:F18"/>
    <mergeCell ref="G18:I18"/>
    <mergeCell ref="J18:L18"/>
    <mergeCell ref="A7:B7"/>
    <mergeCell ref="C7:L7"/>
    <mergeCell ref="A8:C8"/>
    <mergeCell ref="A9:B9"/>
    <mergeCell ref="C9:D9"/>
    <mergeCell ref="D11:E11"/>
    <mergeCell ref="F11:I11"/>
    <mergeCell ref="J11:K11"/>
    <mergeCell ref="A5:B5"/>
    <mergeCell ref="C5:L5"/>
    <mergeCell ref="A6:B6"/>
    <mergeCell ref="C6:E6"/>
    <mergeCell ref="F6:G6"/>
    <mergeCell ref="H6:L6"/>
    <mergeCell ref="A17:D17"/>
    <mergeCell ref="E17:F17"/>
    <mergeCell ref="G17:I17"/>
    <mergeCell ref="J17:L17"/>
    <mergeCell ref="A75:D75"/>
    <mergeCell ref="E75:F75"/>
    <mergeCell ref="G75:I75"/>
    <mergeCell ref="J75:L75"/>
    <mergeCell ref="A76:D76"/>
    <mergeCell ref="E76:F76"/>
    <mergeCell ref="G76:I76"/>
    <mergeCell ref="J76:L76"/>
    <mergeCell ref="A77:D77"/>
    <mergeCell ref="E77:F77"/>
    <mergeCell ref="G77:I77"/>
    <mergeCell ref="J77:L77"/>
    <mergeCell ref="A81:D81"/>
    <mergeCell ref="E81:F81"/>
    <mergeCell ref="G81:I81"/>
    <mergeCell ref="J81:L81"/>
    <mergeCell ref="A82:D82"/>
    <mergeCell ref="E82:F82"/>
    <mergeCell ref="G82:I82"/>
    <mergeCell ref="J82:L82"/>
    <mergeCell ref="A78:D78"/>
    <mergeCell ref="E78:F78"/>
    <mergeCell ref="G78:I78"/>
    <mergeCell ref="J78:L78"/>
    <mergeCell ref="A79:D79"/>
    <mergeCell ref="E79:F79"/>
    <mergeCell ref="G79:I79"/>
    <mergeCell ref="J79:L79"/>
    <mergeCell ref="A80:D80"/>
    <mergeCell ref="E80:F80"/>
    <mergeCell ref="G80:I80"/>
    <mergeCell ref="J80:L80"/>
    <mergeCell ref="A85:D85"/>
    <mergeCell ref="E85:F85"/>
    <mergeCell ref="G85:I85"/>
    <mergeCell ref="J85:L85"/>
    <mergeCell ref="A83:D83"/>
    <mergeCell ref="E83:F83"/>
    <mergeCell ref="G83:I83"/>
    <mergeCell ref="J83:L83"/>
    <mergeCell ref="A84:D84"/>
    <mergeCell ref="E84:F84"/>
    <mergeCell ref="G84:I84"/>
    <mergeCell ref="J84:L84"/>
    <mergeCell ref="A86:D86"/>
    <mergeCell ref="E86:F86"/>
    <mergeCell ref="G86:I86"/>
    <mergeCell ref="J86:L86"/>
    <mergeCell ref="A87:D87"/>
    <mergeCell ref="E87:F87"/>
    <mergeCell ref="G87:I87"/>
    <mergeCell ref="J87:L87"/>
    <mergeCell ref="A88:D88"/>
    <mergeCell ref="E88:F88"/>
    <mergeCell ref="G88:I88"/>
    <mergeCell ref="J88:L88"/>
    <mergeCell ref="A89:D89"/>
    <mergeCell ref="E89:F89"/>
    <mergeCell ref="G89:I89"/>
    <mergeCell ref="J89:L89"/>
    <mergeCell ref="A90:D90"/>
    <mergeCell ref="E90:F90"/>
    <mergeCell ref="G90:I90"/>
    <mergeCell ref="J90:L90"/>
    <mergeCell ref="A91:D91"/>
    <mergeCell ref="E91:F91"/>
    <mergeCell ref="G91:I91"/>
    <mergeCell ref="J91:L91"/>
    <mergeCell ref="A92:D92"/>
    <mergeCell ref="E92:F92"/>
    <mergeCell ref="G92:I92"/>
    <mergeCell ref="J92:L92"/>
    <mergeCell ref="A93:D93"/>
    <mergeCell ref="E93:F93"/>
    <mergeCell ref="G93:I93"/>
    <mergeCell ref="J93:L93"/>
    <mergeCell ref="A94:D94"/>
    <mergeCell ref="E94:F94"/>
    <mergeCell ref="G94:I94"/>
    <mergeCell ref="J94:L94"/>
    <mergeCell ref="A95:D95"/>
    <mergeCell ref="E95:F95"/>
    <mergeCell ref="G95:I95"/>
    <mergeCell ref="J95:L95"/>
    <mergeCell ref="A96:D96"/>
    <mergeCell ref="E96:F96"/>
    <mergeCell ref="G96:I96"/>
    <mergeCell ref="J96:L96"/>
    <mergeCell ref="A97:D97"/>
    <mergeCell ref="E97:F97"/>
    <mergeCell ref="G97:I97"/>
    <mergeCell ref="J97:L97"/>
    <mergeCell ref="A98:D98"/>
    <mergeCell ref="E98:F98"/>
    <mergeCell ref="G98:I98"/>
    <mergeCell ref="J98:L98"/>
    <mergeCell ref="A99:D99"/>
    <mergeCell ref="E99:F99"/>
    <mergeCell ref="G99:I99"/>
    <mergeCell ref="J99:L99"/>
    <mergeCell ref="A100:D100"/>
    <mergeCell ref="E100:F100"/>
    <mergeCell ref="G100:I100"/>
    <mergeCell ref="J100:L100"/>
    <mergeCell ref="A101:D101"/>
    <mergeCell ref="E101:F101"/>
    <mergeCell ref="G101:I101"/>
    <mergeCell ref="J101:L101"/>
    <mergeCell ref="A102:D102"/>
    <mergeCell ref="E102:F102"/>
    <mergeCell ref="G102:I102"/>
    <mergeCell ref="J102:L102"/>
    <mergeCell ref="A103:D103"/>
    <mergeCell ref="E103:F103"/>
    <mergeCell ref="G103:I103"/>
    <mergeCell ref="J103:L103"/>
    <mergeCell ref="A104:D104"/>
    <mergeCell ref="E104:F104"/>
    <mergeCell ref="G104:I104"/>
    <mergeCell ref="J104:L104"/>
    <mergeCell ref="A105:D105"/>
    <mergeCell ref="E105:F105"/>
    <mergeCell ref="G105:I105"/>
    <mergeCell ref="J105:L105"/>
    <mergeCell ref="A106:D106"/>
    <mergeCell ref="E106:F106"/>
    <mergeCell ref="G106:I106"/>
    <mergeCell ref="J106:L106"/>
    <mergeCell ref="A107:D107"/>
    <mergeCell ref="E107:F107"/>
    <mergeCell ref="G107:I107"/>
    <mergeCell ref="J107:L107"/>
    <mergeCell ref="A108:D108"/>
    <mergeCell ref="E108:F108"/>
    <mergeCell ref="G108:I108"/>
    <mergeCell ref="J108:L108"/>
    <mergeCell ref="A109:D109"/>
    <mergeCell ref="E109:F109"/>
    <mergeCell ref="G109:I109"/>
    <mergeCell ref="J109:L109"/>
    <mergeCell ref="A110:D110"/>
    <mergeCell ref="E110:F110"/>
    <mergeCell ref="G110:I110"/>
    <mergeCell ref="J110:L110"/>
    <mergeCell ref="A111:D111"/>
    <mergeCell ref="E111:F111"/>
    <mergeCell ref="G111:I111"/>
    <mergeCell ref="J111:L111"/>
    <mergeCell ref="A112:D112"/>
    <mergeCell ref="E112:F112"/>
    <mergeCell ref="G112:I112"/>
    <mergeCell ref="J112:L112"/>
    <mergeCell ref="A113:D113"/>
    <mergeCell ref="E113:F113"/>
    <mergeCell ref="G113:I113"/>
    <mergeCell ref="J113:L113"/>
    <mergeCell ref="A114:D114"/>
    <mergeCell ref="E114:F114"/>
    <mergeCell ref="G114:I114"/>
    <mergeCell ref="J114:L114"/>
    <mergeCell ref="A115:D115"/>
    <mergeCell ref="E115:F115"/>
    <mergeCell ref="G115:I115"/>
    <mergeCell ref="J115:L115"/>
    <mergeCell ref="A116:D116"/>
    <mergeCell ref="E116:F116"/>
    <mergeCell ref="G116:I116"/>
    <mergeCell ref="J116:L116"/>
    <mergeCell ref="A117:D117"/>
    <mergeCell ref="E117:F117"/>
    <mergeCell ref="G117:I117"/>
    <mergeCell ref="J117:L117"/>
    <mergeCell ref="A118:D118"/>
    <mergeCell ref="E118:F118"/>
    <mergeCell ref="G118:I118"/>
    <mergeCell ref="J118:L118"/>
    <mergeCell ref="A119:D119"/>
    <mergeCell ref="E119:F119"/>
    <mergeCell ref="G119:I119"/>
    <mergeCell ref="J119:L119"/>
    <mergeCell ref="A120:D120"/>
    <mergeCell ref="E120:F120"/>
    <mergeCell ref="G120:I120"/>
    <mergeCell ref="J120:L120"/>
    <mergeCell ref="A121:D121"/>
    <mergeCell ref="E121:F121"/>
    <mergeCell ref="G121:I121"/>
    <mergeCell ref="J121:L121"/>
    <mergeCell ref="A122:D122"/>
    <mergeCell ref="E122:F122"/>
    <mergeCell ref="G122:I122"/>
    <mergeCell ref="J122:L122"/>
    <mergeCell ref="A123:D123"/>
    <mergeCell ref="E123:F123"/>
    <mergeCell ref="G123:I123"/>
    <mergeCell ref="J123:L123"/>
    <mergeCell ref="A124:D124"/>
    <mergeCell ref="E124:F124"/>
    <mergeCell ref="G124:I124"/>
    <mergeCell ref="J124:L124"/>
    <mergeCell ref="A125:D125"/>
    <mergeCell ref="E125:F125"/>
    <mergeCell ref="G125:I125"/>
    <mergeCell ref="J125:L125"/>
    <mergeCell ref="A126:D126"/>
    <mergeCell ref="E126:F126"/>
    <mergeCell ref="G126:I126"/>
    <mergeCell ref="J126:L126"/>
    <mergeCell ref="A127:D127"/>
    <mergeCell ref="E127:F127"/>
    <mergeCell ref="G127:I127"/>
    <mergeCell ref="J127:L127"/>
    <mergeCell ref="A131:D131"/>
    <mergeCell ref="E131:F131"/>
    <mergeCell ref="G131:I131"/>
    <mergeCell ref="J131:L131"/>
    <mergeCell ref="A132:D132"/>
    <mergeCell ref="E132:F132"/>
    <mergeCell ref="G132:I132"/>
    <mergeCell ref="J132:L132"/>
    <mergeCell ref="A128:D128"/>
    <mergeCell ref="E128:F128"/>
    <mergeCell ref="G128:I128"/>
    <mergeCell ref="J128:L128"/>
    <mergeCell ref="A129:D129"/>
    <mergeCell ref="E129:F129"/>
    <mergeCell ref="G129:I129"/>
    <mergeCell ref="J129:L129"/>
    <mergeCell ref="A130:D130"/>
    <mergeCell ref="E130:F130"/>
    <mergeCell ref="G130:I130"/>
    <mergeCell ref="J130:L130"/>
  </mergeCells>
  <dataValidations count="1">
    <dataValidation operator="greaterThanOrEqual" allowBlank="1" showInputMessage="1" showErrorMessage="1" errorTitle="Błędna wartość" error="Liczba osobników nie może być mniejsza od liczby rewirów." sqref="J18:L132"/>
  </dataValidation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ignoredErrors>
    <ignoredError sqref="C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rozwijanej'!$C$4:$C$5</xm:f>
          </x14:formula1>
          <xm:sqref>H13:H15 L13:L15 D13:D15 L11</xm:sqref>
        </x14:dataValidation>
        <x14:dataValidation type="list" allowBlank="1" showInputMessage="1" showErrorMessage="1">
          <x14:formula1>
            <xm:f>'Źródła listy rozwijanej'!$E$4:$E$12</xm:f>
          </x14:formula1>
          <xm:sqref>E18:F132</xm:sqref>
        </x14:dataValidation>
        <x14:dataValidation type="list" allowBlank="1" showInputMessage="1" showErrorMessage="1" prompt="wybierz z listy">
          <x14:formula1>
            <xm:f>'Źródła listy rozwijanej'!$A$4:$A$17</xm:f>
          </x14:formula1>
          <xm:sqref>A18:D132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34"/>
  <sheetViews>
    <sheetView showGridLines="0" view="pageLayout" zoomScaleNormal="100" workbookViewId="0">
      <selection activeCell="C7" sqref="C7:L7"/>
    </sheetView>
  </sheetViews>
  <sheetFormatPr defaultColWidth="9.140625" defaultRowHeight="12.75"/>
  <cols>
    <col min="1" max="1" width="6.85546875" style="2" customWidth="1"/>
    <col min="2" max="3" width="8.85546875" style="2" customWidth="1"/>
    <col min="4" max="4" width="7.28515625" style="2" customWidth="1"/>
    <col min="5" max="5" width="6.85546875" style="2" customWidth="1"/>
    <col min="6" max="6" width="8.85546875" style="2" customWidth="1"/>
    <col min="7" max="7" width="9" style="2" customWidth="1"/>
    <col min="8" max="8" width="7.28515625" style="2" customWidth="1"/>
    <col min="9" max="9" width="6.85546875" style="2" customWidth="1"/>
    <col min="10" max="10" width="9.7109375" style="2" customWidth="1"/>
    <col min="11" max="11" width="9" style="2" customWidth="1"/>
    <col min="12" max="12" width="7.28515625" style="2" customWidth="1"/>
    <col min="13" max="16384" width="9.140625" style="2"/>
  </cols>
  <sheetData>
    <row r="1" spans="1:12" ht="23.45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60</v>
      </c>
    </row>
    <row r="2" spans="1:12" ht="23.4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35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5" customHeight="1">
      <c r="A4" s="10" t="s">
        <v>3</v>
      </c>
      <c r="B4" s="4"/>
      <c r="C4" s="4"/>
      <c r="D4" s="4"/>
      <c r="E4" s="4"/>
      <c r="F4" s="4"/>
      <c r="G4" s="4"/>
      <c r="H4" s="4"/>
      <c r="I4" s="4"/>
      <c r="J4" s="4"/>
      <c r="K4" s="7"/>
      <c r="L4" s="9"/>
    </row>
    <row r="5" spans="1:12" ht="23.45" customHeight="1">
      <c r="A5" s="70" t="s">
        <v>84</v>
      </c>
      <c r="B5" s="70"/>
      <c r="C5" s="80">
        <f>KONTROLA1!C5</f>
        <v>0</v>
      </c>
      <c r="D5" s="80"/>
      <c r="E5" s="80"/>
      <c r="F5" s="80"/>
      <c r="G5" s="80"/>
      <c r="H5" s="80"/>
      <c r="I5" s="80"/>
      <c r="J5" s="80"/>
      <c r="K5" s="80"/>
      <c r="L5" s="80"/>
    </row>
    <row r="6" spans="1:12" ht="23.45" customHeight="1">
      <c r="A6" s="70" t="s">
        <v>32</v>
      </c>
      <c r="B6" s="70"/>
      <c r="C6" s="81">
        <f>KONTROLA1!C6</f>
        <v>0</v>
      </c>
      <c r="D6" s="81"/>
      <c r="E6" s="81"/>
      <c r="F6" s="70" t="s">
        <v>31</v>
      </c>
      <c r="G6" s="70"/>
      <c r="H6" s="82">
        <f>KONTROLA1!H6</f>
        <v>0</v>
      </c>
      <c r="I6" s="82"/>
      <c r="J6" s="82"/>
      <c r="K6" s="82"/>
      <c r="L6" s="82"/>
    </row>
    <row r="7" spans="1:12" ht="23.45" customHeight="1">
      <c r="A7" s="67" t="s">
        <v>21</v>
      </c>
      <c r="B7" s="67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23.45" customHeight="1">
      <c r="A8" s="74" t="s">
        <v>40</v>
      </c>
      <c r="B8" s="74"/>
      <c r="C8" s="74"/>
      <c r="D8"/>
      <c r="E8"/>
      <c r="F8"/>
      <c r="G8"/>
      <c r="H8"/>
      <c r="I8"/>
      <c r="J8"/>
      <c r="K8"/>
      <c r="L8"/>
    </row>
    <row r="9" spans="1:12" ht="23.45" customHeight="1">
      <c r="A9" s="78" t="s">
        <v>4</v>
      </c>
      <c r="B9" s="79"/>
      <c r="C9" s="83">
        <f>KONTROLA1!C9</f>
        <v>0</v>
      </c>
      <c r="D9" s="84"/>
      <c r="E9"/>
      <c r="F9"/>
      <c r="G9"/>
      <c r="H9"/>
      <c r="I9"/>
      <c r="J9"/>
      <c r="K9"/>
      <c r="L9"/>
    </row>
    <row r="10" spans="1:12" ht="10.7" customHeight="1">
      <c r="A10" s="28"/>
      <c r="B10" s="28"/>
      <c r="C10" s="27"/>
      <c r="D10" s="43"/>
      <c r="E10"/>
      <c r="F10"/>
      <c r="G10"/>
      <c r="H10"/>
      <c r="I10"/>
      <c r="J10"/>
      <c r="K10"/>
      <c r="L10"/>
    </row>
    <row r="11" spans="1:12" ht="23.45" customHeight="1">
      <c r="A11" s="10" t="s">
        <v>28</v>
      </c>
      <c r="B11" s="11"/>
      <c r="C11" s="11"/>
      <c r="D11" s="60" t="s">
        <v>49</v>
      </c>
      <c r="E11" s="61"/>
      <c r="F11" s="62"/>
      <c r="G11" s="63"/>
      <c r="H11" s="63"/>
      <c r="I11" s="64"/>
      <c r="J11" s="65" t="s">
        <v>37</v>
      </c>
      <c r="K11" s="66"/>
      <c r="L11" s="44"/>
    </row>
    <row r="12" spans="1:12" ht="33.950000000000003" customHeight="1">
      <c r="A12" s="16" t="s">
        <v>29</v>
      </c>
      <c r="B12" s="16" t="s">
        <v>38</v>
      </c>
      <c r="C12" s="16" t="s">
        <v>39</v>
      </c>
      <c r="D12" s="16" t="s">
        <v>36</v>
      </c>
      <c r="E12" s="16" t="s">
        <v>29</v>
      </c>
      <c r="F12" s="16" t="s">
        <v>38</v>
      </c>
      <c r="G12" s="16" t="s">
        <v>39</v>
      </c>
      <c r="H12" s="16" t="s">
        <v>36</v>
      </c>
      <c r="I12" s="16" t="s">
        <v>29</v>
      </c>
      <c r="J12" s="16" t="s">
        <v>38</v>
      </c>
      <c r="K12" s="16" t="s">
        <v>39</v>
      </c>
      <c r="L12" s="16" t="s">
        <v>41</v>
      </c>
    </row>
    <row r="13" spans="1:12" ht="18.600000000000001" customHeight="1">
      <c r="A13" s="13">
        <v>1</v>
      </c>
      <c r="B13" s="48"/>
      <c r="C13" s="48"/>
      <c r="D13" s="24"/>
      <c r="E13" s="13">
        <v>4</v>
      </c>
      <c r="F13" s="48"/>
      <c r="G13" s="48"/>
      <c r="H13" s="25"/>
      <c r="I13" s="13">
        <v>7</v>
      </c>
      <c r="J13" s="48"/>
      <c r="K13" s="48"/>
      <c r="L13" s="24"/>
    </row>
    <row r="14" spans="1:12" ht="18.600000000000001" customHeight="1">
      <c r="A14" s="13">
        <v>2</v>
      </c>
      <c r="B14" s="48"/>
      <c r="C14" s="48"/>
      <c r="D14" s="24"/>
      <c r="E14" s="13">
        <v>5</v>
      </c>
      <c r="F14" s="48"/>
      <c r="G14" s="48"/>
      <c r="H14" s="25"/>
      <c r="I14" s="13">
        <v>8</v>
      </c>
      <c r="J14" s="48"/>
      <c r="K14" s="48"/>
      <c r="L14" s="24"/>
    </row>
    <row r="15" spans="1:12" ht="18.600000000000001" customHeight="1">
      <c r="A15" s="13">
        <v>3</v>
      </c>
      <c r="B15" s="48"/>
      <c r="C15" s="48"/>
      <c r="D15" s="24"/>
      <c r="E15" s="13">
        <v>6</v>
      </c>
      <c r="F15" s="48"/>
      <c r="G15" s="48"/>
      <c r="H15" s="25"/>
      <c r="I15" s="13">
        <v>9</v>
      </c>
      <c r="J15" s="48"/>
      <c r="K15" s="48"/>
      <c r="L15" s="24"/>
    </row>
    <row r="16" spans="1:12" ht="19.899999999999999" customHeight="1">
      <c r="A16" s="10" t="s">
        <v>86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8.600000000000001" customHeight="1">
      <c r="A17" s="68" t="s">
        <v>23</v>
      </c>
      <c r="B17" s="68"/>
      <c r="C17" s="68"/>
      <c r="D17" s="68"/>
      <c r="E17" s="68" t="s">
        <v>30</v>
      </c>
      <c r="F17" s="68"/>
      <c r="G17" s="68" t="s">
        <v>46</v>
      </c>
      <c r="H17" s="68"/>
      <c r="I17" s="68"/>
      <c r="J17" s="77" t="s">
        <v>47</v>
      </c>
      <c r="K17" s="77"/>
      <c r="L17" s="77"/>
    </row>
    <row r="18" spans="1:12" ht="18.600000000000001" customHeight="1">
      <c r="A18" s="57"/>
      <c r="B18" s="57"/>
      <c r="C18" s="57"/>
      <c r="D18" s="57"/>
      <c r="E18" s="58"/>
      <c r="F18" s="58"/>
      <c r="G18" s="58"/>
      <c r="H18" s="58"/>
      <c r="I18" s="58"/>
      <c r="J18" s="59"/>
      <c r="K18" s="59"/>
      <c r="L18" s="59"/>
    </row>
    <row r="19" spans="1:12" ht="18.600000000000001" customHeight="1">
      <c r="A19" s="57"/>
      <c r="B19" s="57"/>
      <c r="C19" s="57"/>
      <c r="D19" s="57"/>
      <c r="E19" s="58"/>
      <c r="F19" s="58"/>
      <c r="G19" s="58"/>
      <c r="H19" s="58"/>
      <c r="I19" s="58"/>
      <c r="J19" s="59"/>
      <c r="K19" s="59"/>
      <c r="L19" s="59"/>
    </row>
    <row r="20" spans="1:12" ht="18.600000000000001" customHeight="1">
      <c r="A20" s="57"/>
      <c r="B20" s="57"/>
      <c r="C20" s="57"/>
      <c r="D20" s="57"/>
      <c r="E20" s="58"/>
      <c r="F20" s="58"/>
      <c r="G20" s="58"/>
      <c r="H20" s="58"/>
      <c r="I20" s="58"/>
      <c r="J20" s="59"/>
      <c r="K20" s="59"/>
      <c r="L20" s="59"/>
    </row>
    <row r="21" spans="1:12" ht="18.600000000000001" customHeight="1">
      <c r="A21" s="57"/>
      <c r="B21" s="57"/>
      <c r="C21" s="57"/>
      <c r="D21" s="57"/>
      <c r="E21" s="58"/>
      <c r="F21" s="58"/>
      <c r="G21" s="58"/>
      <c r="H21" s="58"/>
      <c r="I21" s="58"/>
      <c r="J21" s="59"/>
      <c r="K21" s="59"/>
      <c r="L21" s="59"/>
    </row>
    <row r="22" spans="1:12" ht="18.600000000000001" customHeight="1">
      <c r="A22" s="57"/>
      <c r="B22" s="57"/>
      <c r="C22" s="57"/>
      <c r="D22" s="57"/>
      <c r="E22" s="58"/>
      <c r="F22" s="58"/>
      <c r="G22" s="58"/>
      <c r="H22" s="58"/>
      <c r="I22" s="58"/>
      <c r="J22" s="59"/>
      <c r="K22" s="59"/>
      <c r="L22" s="59"/>
    </row>
    <row r="23" spans="1:12" ht="18.600000000000001" customHeight="1">
      <c r="A23" s="57"/>
      <c r="B23" s="57"/>
      <c r="C23" s="57"/>
      <c r="D23" s="57"/>
      <c r="E23" s="58"/>
      <c r="F23" s="58"/>
      <c r="G23" s="58"/>
      <c r="H23" s="58"/>
      <c r="I23" s="58"/>
      <c r="J23" s="59"/>
      <c r="K23" s="59"/>
      <c r="L23" s="59"/>
    </row>
    <row r="24" spans="1:12" ht="18.600000000000001" customHeight="1">
      <c r="A24" s="57"/>
      <c r="B24" s="57"/>
      <c r="C24" s="57"/>
      <c r="D24" s="57"/>
      <c r="E24" s="58"/>
      <c r="F24" s="58"/>
      <c r="G24" s="58"/>
      <c r="H24" s="58"/>
      <c r="I24" s="58"/>
      <c r="J24" s="59"/>
      <c r="K24" s="59"/>
      <c r="L24" s="59"/>
    </row>
    <row r="25" spans="1:12" ht="18.600000000000001" customHeight="1">
      <c r="A25" s="57"/>
      <c r="B25" s="57"/>
      <c r="C25" s="57"/>
      <c r="D25" s="57"/>
      <c r="E25" s="58"/>
      <c r="F25" s="58"/>
      <c r="G25" s="58"/>
      <c r="H25" s="58"/>
      <c r="I25" s="58"/>
      <c r="J25" s="59"/>
      <c r="K25" s="59"/>
      <c r="L25" s="59"/>
    </row>
    <row r="26" spans="1:12" ht="18.600000000000001" customHeight="1">
      <c r="A26" s="57"/>
      <c r="B26" s="57"/>
      <c r="C26" s="57"/>
      <c r="D26" s="57"/>
      <c r="E26" s="58"/>
      <c r="F26" s="58"/>
      <c r="G26" s="58"/>
      <c r="H26" s="58"/>
      <c r="I26" s="58"/>
      <c r="J26" s="59"/>
      <c r="K26" s="59"/>
      <c r="L26" s="59"/>
    </row>
    <row r="27" spans="1:12" ht="18.600000000000001" customHeight="1">
      <c r="A27" s="57"/>
      <c r="B27" s="57"/>
      <c r="C27" s="57"/>
      <c r="D27" s="57"/>
      <c r="E27" s="58"/>
      <c r="F27" s="58"/>
      <c r="G27" s="58"/>
      <c r="H27" s="58"/>
      <c r="I27" s="58"/>
      <c r="J27" s="59"/>
      <c r="K27" s="59"/>
      <c r="L27" s="59"/>
    </row>
    <row r="28" spans="1:12" ht="18.600000000000001" customHeight="1">
      <c r="A28" s="57"/>
      <c r="B28" s="57"/>
      <c r="C28" s="57"/>
      <c r="D28" s="57"/>
      <c r="E28" s="58"/>
      <c r="F28" s="58"/>
      <c r="G28" s="58"/>
      <c r="H28" s="58"/>
      <c r="I28" s="58"/>
      <c r="J28" s="59"/>
      <c r="K28" s="59"/>
      <c r="L28" s="59"/>
    </row>
    <row r="29" spans="1:12" ht="18.600000000000001" customHeight="1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59"/>
    </row>
    <row r="30" spans="1:12" ht="18.600000000000001" customHeight="1">
      <c r="A30" s="57"/>
      <c r="B30" s="57"/>
      <c r="C30" s="57"/>
      <c r="D30" s="57"/>
      <c r="E30" s="58"/>
      <c r="F30" s="58"/>
      <c r="G30" s="58"/>
      <c r="H30" s="58"/>
      <c r="I30" s="58"/>
      <c r="J30" s="59"/>
      <c r="K30" s="59"/>
      <c r="L30" s="59"/>
    </row>
    <row r="31" spans="1:12" ht="18.600000000000001" customHeight="1">
      <c r="A31" s="57"/>
      <c r="B31" s="57"/>
      <c r="C31" s="57"/>
      <c r="D31" s="57"/>
      <c r="E31" s="58"/>
      <c r="F31" s="58"/>
      <c r="G31" s="58"/>
      <c r="H31" s="58"/>
      <c r="I31" s="58"/>
      <c r="J31" s="59"/>
      <c r="K31" s="59"/>
      <c r="L31" s="59"/>
    </row>
    <row r="32" spans="1:12" ht="18.600000000000001" customHeight="1">
      <c r="A32" s="57"/>
      <c r="B32" s="57"/>
      <c r="C32" s="57"/>
      <c r="D32" s="57"/>
      <c r="E32" s="58"/>
      <c r="F32" s="58"/>
      <c r="G32" s="58"/>
      <c r="H32" s="58"/>
      <c r="I32" s="58"/>
      <c r="J32" s="59"/>
      <c r="K32" s="59"/>
      <c r="L32" s="59"/>
    </row>
    <row r="33" spans="1:12" ht="18.600000000000001" customHeight="1">
      <c r="A33" s="57"/>
      <c r="B33" s="57"/>
      <c r="C33" s="57"/>
      <c r="D33" s="57"/>
      <c r="E33" s="58"/>
      <c r="F33" s="58"/>
      <c r="G33" s="58"/>
      <c r="H33" s="58"/>
      <c r="I33" s="58"/>
      <c r="J33" s="59"/>
      <c r="K33" s="59"/>
      <c r="L33" s="59"/>
    </row>
    <row r="34" spans="1:12" ht="18.600000000000001" customHeight="1">
      <c r="A34" s="57"/>
      <c r="B34" s="57"/>
      <c r="C34" s="57"/>
      <c r="D34" s="57"/>
      <c r="E34" s="58"/>
      <c r="F34" s="58"/>
      <c r="G34" s="58"/>
      <c r="H34" s="58"/>
      <c r="I34" s="58"/>
      <c r="J34" s="59"/>
      <c r="K34" s="59"/>
      <c r="L34" s="59"/>
    </row>
    <row r="35" spans="1:12" ht="18.600000000000001" customHeight="1">
      <c r="A35" s="57"/>
      <c r="B35" s="57"/>
      <c r="C35" s="57"/>
      <c r="D35" s="57"/>
      <c r="E35" s="58"/>
      <c r="F35" s="58"/>
      <c r="G35" s="58"/>
      <c r="H35" s="58"/>
      <c r="I35" s="58"/>
      <c r="J35" s="59"/>
      <c r="K35" s="59"/>
      <c r="L35" s="59"/>
    </row>
    <row r="36" spans="1:12" ht="18.600000000000001" customHeight="1">
      <c r="A36" s="57"/>
      <c r="B36" s="57"/>
      <c r="C36" s="57"/>
      <c r="D36" s="57"/>
      <c r="E36" s="58"/>
      <c r="F36" s="58"/>
      <c r="G36" s="58"/>
      <c r="H36" s="58"/>
      <c r="I36" s="58"/>
      <c r="J36" s="59"/>
      <c r="K36" s="59"/>
      <c r="L36" s="59"/>
    </row>
    <row r="37" spans="1:12" ht="18.600000000000001" customHeight="1">
      <c r="A37" s="57"/>
      <c r="B37" s="57"/>
      <c r="C37" s="57"/>
      <c r="D37" s="57"/>
      <c r="E37" s="58"/>
      <c r="F37" s="58"/>
      <c r="G37" s="58"/>
      <c r="H37" s="58"/>
      <c r="I37" s="58"/>
      <c r="J37" s="59"/>
      <c r="K37" s="59"/>
      <c r="L37" s="59"/>
    </row>
    <row r="38" spans="1:12" ht="18.600000000000001" customHeight="1">
      <c r="A38" s="57"/>
      <c r="B38" s="57"/>
      <c r="C38" s="57"/>
      <c r="D38" s="57"/>
      <c r="E38" s="58"/>
      <c r="F38" s="58"/>
      <c r="G38" s="58"/>
      <c r="H38" s="58"/>
      <c r="I38" s="58"/>
      <c r="J38" s="59"/>
      <c r="K38" s="59"/>
      <c r="L38" s="59"/>
    </row>
    <row r="39" spans="1:12" ht="18.600000000000001" customHeight="1">
      <c r="A39" s="57"/>
      <c r="B39" s="57"/>
      <c r="C39" s="57"/>
      <c r="D39" s="57"/>
      <c r="E39" s="58"/>
      <c r="F39" s="58"/>
      <c r="G39" s="58"/>
      <c r="H39" s="58"/>
      <c r="I39" s="58"/>
      <c r="J39" s="59"/>
      <c r="K39" s="59"/>
      <c r="L39" s="59"/>
    </row>
    <row r="40" spans="1:12" ht="18.600000000000001" customHeight="1">
      <c r="A40" s="57"/>
      <c r="B40" s="57"/>
      <c r="C40" s="57"/>
      <c r="D40" s="57"/>
      <c r="E40" s="58"/>
      <c r="F40" s="58"/>
      <c r="G40" s="58"/>
      <c r="H40" s="58"/>
      <c r="I40" s="58"/>
      <c r="J40" s="59"/>
      <c r="K40" s="59"/>
      <c r="L40" s="59"/>
    </row>
    <row r="41" spans="1:12" ht="18.600000000000001" customHeight="1">
      <c r="A41" s="57"/>
      <c r="B41" s="57"/>
      <c r="C41" s="57"/>
      <c r="D41" s="57"/>
      <c r="E41" s="58"/>
      <c r="F41" s="58"/>
      <c r="G41" s="58"/>
      <c r="H41" s="58"/>
      <c r="I41" s="58"/>
      <c r="J41" s="59"/>
      <c r="K41" s="59"/>
      <c r="L41" s="59"/>
    </row>
    <row r="42" spans="1:12" ht="18.600000000000001" customHeight="1">
      <c r="A42" s="57"/>
      <c r="B42" s="57"/>
      <c r="C42" s="57"/>
      <c r="D42" s="57"/>
      <c r="E42" s="58"/>
      <c r="F42" s="58"/>
      <c r="G42" s="58"/>
      <c r="H42" s="58"/>
      <c r="I42" s="58"/>
      <c r="J42" s="59"/>
      <c r="K42" s="59"/>
      <c r="L42" s="59"/>
    </row>
    <row r="43" spans="1:12" ht="18.600000000000001" customHeight="1">
      <c r="A43" s="57"/>
      <c r="B43" s="57"/>
      <c r="C43" s="57"/>
      <c r="D43" s="57"/>
      <c r="E43" s="58"/>
      <c r="F43" s="58"/>
      <c r="G43" s="58"/>
      <c r="H43" s="58"/>
      <c r="I43" s="58"/>
      <c r="J43" s="59"/>
      <c r="K43" s="59"/>
      <c r="L43" s="59"/>
    </row>
    <row r="44" spans="1:12" ht="18.600000000000001" customHeight="1">
      <c r="A44" s="57"/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1:12" ht="18.600000000000001" customHeight="1">
      <c r="A45" s="57"/>
      <c r="B45" s="57"/>
      <c r="C45" s="57"/>
      <c r="D45" s="57"/>
      <c r="E45" s="58"/>
      <c r="F45" s="58"/>
      <c r="G45" s="58"/>
      <c r="H45" s="58"/>
      <c r="I45" s="58"/>
      <c r="J45" s="59"/>
      <c r="K45" s="59"/>
      <c r="L45" s="59"/>
    </row>
    <row r="46" spans="1:12" ht="18.600000000000001" customHeight="1">
      <c r="A46" s="57"/>
      <c r="B46" s="57"/>
      <c r="C46" s="57"/>
      <c r="D46" s="57"/>
      <c r="E46" s="58"/>
      <c r="F46" s="58"/>
      <c r="G46" s="58"/>
      <c r="H46" s="58"/>
      <c r="I46" s="58"/>
      <c r="J46" s="59"/>
      <c r="K46" s="59"/>
      <c r="L46" s="59"/>
    </row>
    <row r="47" spans="1:12" ht="18.600000000000001" customHeight="1">
      <c r="A47" s="57"/>
      <c r="B47" s="57"/>
      <c r="C47" s="57"/>
      <c r="D47" s="57"/>
      <c r="E47" s="58"/>
      <c r="F47" s="58"/>
      <c r="G47" s="58"/>
      <c r="H47" s="58"/>
      <c r="I47" s="58"/>
      <c r="J47" s="59"/>
      <c r="K47" s="59"/>
      <c r="L47" s="59"/>
    </row>
    <row r="48" spans="1:12" ht="18.600000000000001" customHeight="1">
      <c r="A48" s="57"/>
      <c r="B48" s="57"/>
      <c r="C48" s="57"/>
      <c r="D48" s="57"/>
      <c r="E48" s="58"/>
      <c r="F48" s="58"/>
      <c r="G48" s="58"/>
      <c r="H48" s="58"/>
      <c r="I48" s="58"/>
      <c r="J48" s="59"/>
      <c r="K48" s="59"/>
      <c r="L48" s="59"/>
    </row>
    <row r="49" spans="1:12" ht="18.600000000000001" customHeight="1">
      <c r="A49" s="57"/>
      <c r="B49" s="57"/>
      <c r="C49" s="57"/>
      <c r="D49" s="57"/>
      <c r="E49" s="58"/>
      <c r="F49" s="58"/>
      <c r="G49" s="58"/>
      <c r="H49" s="58"/>
      <c r="I49" s="58"/>
      <c r="J49" s="59"/>
      <c r="K49" s="59"/>
      <c r="L49" s="59"/>
    </row>
    <row r="50" spans="1:12" ht="18.600000000000001" customHeight="1">
      <c r="A50" s="57"/>
      <c r="B50" s="57"/>
      <c r="C50" s="57"/>
      <c r="D50" s="57"/>
      <c r="E50" s="58"/>
      <c r="F50" s="58"/>
      <c r="G50" s="58"/>
      <c r="H50" s="58"/>
      <c r="I50" s="58"/>
      <c r="J50" s="59"/>
      <c r="K50" s="59"/>
      <c r="L50" s="59"/>
    </row>
    <row r="51" spans="1:12" ht="18.600000000000001" customHeight="1">
      <c r="A51" s="57"/>
      <c r="B51" s="57"/>
      <c r="C51" s="57"/>
      <c r="D51" s="57"/>
      <c r="E51" s="58"/>
      <c r="F51" s="58"/>
      <c r="G51" s="58"/>
      <c r="H51" s="58"/>
      <c r="I51" s="58"/>
      <c r="J51" s="59"/>
      <c r="K51" s="59"/>
      <c r="L51" s="59"/>
    </row>
    <row r="52" spans="1:12" ht="18.600000000000001" customHeight="1">
      <c r="A52" s="57"/>
      <c r="B52" s="57"/>
      <c r="C52" s="57"/>
      <c r="D52" s="57"/>
      <c r="E52" s="58"/>
      <c r="F52" s="58"/>
      <c r="G52" s="58"/>
      <c r="H52" s="58"/>
      <c r="I52" s="58"/>
      <c r="J52" s="59"/>
      <c r="K52" s="59"/>
      <c r="L52" s="59"/>
    </row>
    <row r="53" spans="1:12" ht="18.600000000000001" customHeight="1">
      <c r="A53" s="57"/>
      <c r="B53" s="57"/>
      <c r="C53" s="57"/>
      <c r="D53" s="57"/>
      <c r="E53" s="58"/>
      <c r="F53" s="58"/>
      <c r="G53" s="58"/>
      <c r="H53" s="58"/>
      <c r="I53" s="58"/>
      <c r="J53" s="59"/>
      <c r="K53" s="59"/>
      <c r="L53" s="59"/>
    </row>
    <row r="54" spans="1:12" ht="18.600000000000001" customHeight="1">
      <c r="A54" s="57"/>
      <c r="B54" s="57"/>
      <c r="C54" s="57"/>
      <c r="D54" s="57"/>
      <c r="E54" s="58"/>
      <c r="F54" s="58"/>
      <c r="G54" s="58"/>
      <c r="H54" s="58"/>
      <c r="I54" s="58"/>
      <c r="J54" s="59"/>
      <c r="K54" s="59"/>
      <c r="L54" s="59"/>
    </row>
    <row r="55" spans="1:12" ht="18.600000000000001" customHeight="1">
      <c r="A55" s="57"/>
      <c r="B55" s="57"/>
      <c r="C55" s="57"/>
      <c r="D55" s="57"/>
      <c r="E55" s="58"/>
      <c r="F55" s="58"/>
      <c r="G55" s="58"/>
      <c r="H55" s="58"/>
      <c r="I55" s="58"/>
      <c r="J55" s="59"/>
      <c r="K55" s="59"/>
      <c r="L55" s="59"/>
    </row>
    <row r="56" spans="1:12" ht="18.600000000000001" customHeight="1">
      <c r="A56" s="57"/>
      <c r="B56" s="57"/>
      <c r="C56" s="57"/>
      <c r="D56" s="57"/>
      <c r="E56" s="58"/>
      <c r="F56" s="58"/>
      <c r="G56" s="58"/>
      <c r="H56" s="58"/>
      <c r="I56" s="58"/>
      <c r="J56" s="59"/>
      <c r="K56" s="59"/>
      <c r="L56" s="59"/>
    </row>
    <row r="57" spans="1:12" ht="18.600000000000001" customHeight="1">
      <c r="A57" s="57"/>
      <c r="B57" s="57"/>
      <c r="C57" s="57"/>
      <c r="D57" s="57"/>
      <c r="E57" s="58"/>
      <c r="F57" s="58"/>
      <c r="G57" s="58"/>
      <c r="H57" s="58"/>
      <c r="I57" s="58"/>
      <c r="J57" s="59"/>
      <c r="K57" s="59"/>
      <c r="L57" s="59"/>
    </row>
    <row r="58" spans="1:12" ht="18.600000000000001" customHeight="1">
      <c r="A58" s="57"/>
      <c r="B58" s="57"/>
      <c r="C58" s="57"/>
      <c r="D58" s="57"/>
      <c r="E58" s="58"/>
      <c r="F58" s="58"/>
      <c r="G58" s="58"/>
      <c r="H58" s="58"/>
      <c r="I58" s="58"/>
      <c r="J58" s="59"/>
      <c r="K58" s="59"/>
      <c r="L58" s="59"/>
    </row>
    <row r="59" spans="1:12" ht="18.600000000000001" customHeight="1">
      <c r="A59" s="57"/>
      <c r="B59" s="57"/>
      <c r="C59" s="57"/>
      <c r="D59" s="57"/>
      <c r="E59" s="58"/>
      <c r="F59" s="58"/>
      <c r="G59" s="58"/>
      <c r="H59" s="58"/>
      <c r="I59" s="58"/>
      <c r="J59" s="59"/>
      <c r="K59" s="59"/>
      <c r="L59" s="59"/>
    </row>
    <row r="60" spans="1:12" ht="18.600000000000001" customHeight="1">
      <c r="A60" s="57"/>
      <c r="B60" s="57"/>
      <c r="C60" s="57"/>
      <c r="D60" s="57"/>
      <c r="E60" s="58"/>
      <c r="F60" s="58"/>
      <c r="G60" s="58"/>
      <c r="H60" s="58"/>
      <c r="I60" s="58"/>
      <c r="J60" s="59"/>
      <c r="K60" s="59"/>
      <c r="L60" s="59"/>
    </row>
    <row r="61" spans="1:12" ht="18.600000000000001" customHeight="1">
      <c r="A61" s="57"/>
      <c r="B61" s="57"/>
      <c r="C61" s="57"/>
      <c r="D61" s="57"/>
      <c r="E61" s="58"/>
      <c r="F61" s="58"/>
      <c r="G61" s="58"/>
      <c r="H61" s="58"/>
      <c r="I61" s="58"/>
      <c r="J61" s="59"/>
      <c r="K61" s="59"/>
      <c r="L61" s="59"/>
    </row>
    <row r="62" spans="1:12" ht="18.600000000000001" customHeight="1">
      <c r="A62" s="57"/>
      <c r="B62" s="57"/>
      <c r="C62" s="57"/>
      <c r="D62" s="57"/>
      <c r="E62" s="58"/>
      <c r="F62" s="58"/>
      <c r="G62" s="58"/>
      <c r="H62" s="58"/>
      <c r="I62" s="58"/>
      <c r="J62" s="59"/>
      <c r="K62" s="59"/>
      <c r="L62" s="59"/>
    </row>
    <row r="63" spans="1:12" ht="18.600000000000001" customHeight="1">
      <c r="A63" s="57"/>
      <c r="B63" s="57"/>
      <c r="C63" s="57"/>
      <c r="D63" s="57"/>
      <c r="E63" s="58"/>
      <c r="F63" s="58"/>
      <c r="G63" s="58"/>
      <c r="H63" s="58"/>
      <c r="I63" s="58"/>
      <c r="J63" s="59"/>
      <c r="K63" s="59"/>
      <c r="L63" s="59"/>
    </row>
    <row r="64" spans="1:12" ht="18.600000000000001" customHeight="1">
      <c r="A64" s="57"/>
      <c r="B64" s="57"/>
      <c r="C64" s="57"/>
      <c r="D64" s="57"/>
      <c r="E64" s="58"/>
      <c r="F64" s="58"/>
      <c r="G64" s="58"/>
      <c r="H64" s="58"/>
      <c r="I64" s="58"/>
      <c r="J64" s="59"/>
      <c r="K64" s="59"/>
      <c r="L64" s="59"/>
    </row>
    <row r="65" spans="1:12" ht="18.600000000000001" customHeight="1">
      <c r="A65" s="57"/>
      <c r="B65" s="57"/>
      <c r="C65" s="57"/>
      <c r="D65" s="57"/>
      <c r="E65" s="58"/>
      <c r="F65" s="58"/>
      <c r="G65" s="58"/>
      <c r="H65" s="58"/>
      <c r="I65" s="58"/>
      <c r="J65" s="59"/>
      <c r="K65" s="59"/>
      <c r="L65" s="59"/>
    </row>
    <row r="66" spans="1:12" ht="18.600000000000001" customHeight="1">
      <c r="A66" s="57"/>
      <c r="B66" s="57"/>
      <c r="C66" s="57"/>
      <c r="D66" s="57"/>
      <c r="E66" s="58"/>
      <c r="F66" s="58"/>
      <c r="G66" s="58"/>
      <c r="H66" s="58"/>
      <c r="I66" s="58"/>
      <c r="J66" s="59"/>
      <c r="K66" s="59"/>
      <c r="L66" s="59"/>
    </row>
    <row r="67" spans="1:12" ht="18.600000000000001" customHeight="1">
      <c r="A67" s="57"/>
      <c r="B67" s="57"/>
      <c r="C67" s="57"/>
      <c r="D67" s="57"/>
      <c r="E67" s="58"/>
      <c r="F67" s="58"/>
      <c r="G67" s="58"/>
      <c r="H67" s="58"/>
      <c r="I67" s="58"/>
      <c r="J67" s="59"/>
      <c r="K67" s="59"/>
      <c r="L67" s="59"/>
    </row>
    <row r="68" spans="1:12" ht="18.600000000000001" customHeight="1">
      <c r="A68" s="57"/>
      <c r="B68" s="57"/>
      <c r="C68" s="57"/>
      <c r="D68" s="57"/>
      <c r="E68" s="58"/>
      <c r="F68" s="58"/>
      <c r="G68" s="58"/>
      <c r="H68" s="58"/>
      <c r="I68" s="58"/>
      <c r="J68" s="59"/>
      <c r="K68" s="59"/>
      <c r="L68" s="59"/>
    </row>
    <row r="69" spans="1:12" ht="18.600000000000001" customHeight="1">
      <c r="A69" s="57"/>
      <c r="B69" s="57"/>
      <c r="C69" s="57"/>
      <c r="D69" s="57"/>
      <c r="E69" s="58"/>
      <c r="F69" s="58"/>
      <c r="G69" s="58"/>
      <c r="H69" s="58"/>
      <c r="I69" s="58"/>
      <c r="J69" s="59"/>
      <c r="K69" s="59"/>
      <c r="L69" s="59"/>
    </row>
    <row r="70" spans="1:12" ht="18.600000000000001" customHeight="1">
      <c r="A70" s="57"/>
      <c r="B70" s="57"/>
      <c r="C70" s="57"/>
      <c r="D70" s="57"/>
      <c r="E70" s="58"/>
      <c r="F70" s="58"/>
      <c r="G70" s="58"/>
      <c r="H70" s="58"/>
      <c r="I70" s="58"/>
      <c r="J70" s="59"/>
      <c r="K70" s="59"/>
      <c r="L70" s="59"/>
    </row>
    <row r="71" spans="1:12" ht="18.600000000000001" customHeight="1">
      <c r="A71" s="57"/>
      <c r="B71" s="57"/>
      <c r="C71" s="57"/>
      <c r="D71" s="57"/>
      <c r="E71" s="58"/>
      <c r="F71" s="58"/>
      <c r="G71" s="58"/>
      <c r="H71" s="58"/>
      <c r="I71" s="58"/>
      <c r="J71" s="59"/>
      <c r="K71" s="59"/>
      <c r="L71" s="59"/>
    </row>
    <row r="72" spans="1:12" ht="18.600000000000001" customHeight="1">
      <c r="A72" s="57"/>
      <c r="B72" s="57"/>
      <c r="C72" s="57"/>
      <c r="D72" s="57"/>
      <c r="E72" s="58"/>
      <c r="F72" s="58"/>
      <c r="G72" s="58"/>
      <c r="H72" s="58"/>
      <c r="I72" s="58"/>
      <c r="J72" s="59"/>
      <c r="K72" s="59"/>
      <c r="L72" s="59"/>
    </row>
    <row r="73" spans="1:12" ht="18.600000000000001" customHeight="1">
      <c r="A73" s="57"/>
      <c r="B73" s="57"/>
      <c r="C73" s="57"/>
      <c r="D73" s="57"/>
      <c r="E73" s="58"/>
      <c r="F73" s="58"/>
      <c r="G73" s="58"/>
      <c r="H73" s="58"/>
      <c r="I73" s="58"/>
      <c r="J73" s="59"/>
      <c r="K73" s="59"/>
      <c r="L73" s="59"/>
    </row>
    <row r="74" spans="1:12" ht="18.600000000000001" customHeight="1">
      <c r="A74" s="57"/>
      <c r="B74" s="57"/>
      <c r="C74" s="57"/>
      <c r="D74" s="57"/>
      <c r="E74" s="58"/>
      <c r="F74" s="58"/>
      <c r="G74" s="58"/>
      <c r="H74" s="58"/>
      <c r="I74" s="58"/>
      <c r="J74" s="59"/>
      <c r="K74" s="59"/>
      <c r="L74" s="59"/>
    </row>
    <row r="75" spans="1:12" ht="18.600000000000001" customHeight="1">
      <c r="A75" s="57"/>
      <c r="B75" s="57"/>
      <c r="C75" s="57"/>
      <c r="D75" s="57"/>
      <c r="E75" s="58"/>
      <c r="F75" s="58"/>
      <c r="G75" s="58"/>
      <c r="H75" s="58"/>
      <c r="I75" s="58"/>
      <c r="J75" s="59"/>
      <c r="K75" s="59"/>
      <c r="L75" s="59"/>
    </row>
    <row r="76" spans="1:12" ht="18.600000000000001" customHeight="1">
      <c r="A76" s="57"/>
      <c r="B76" s="57"/>
      <c r="C76" s="57"/>
      <c r="D76" s="57"/>
      <c r="E76" s="58"/>
      <c r="F76" s="58"/>
      <c r="G76" s="58"/>
      <c r="H76" s="58"/>
      <c r="I76" s="58"/>
      <c r="J76" s="59"/>
      <c r="K76" s="59"/>
      <c r="L76" s="59"/>
    </row>
    <row r="77" spans="1:12" ht="18.600000000000001" customHeight="1">
      <c r="A77" s="57"/>
      <c r="B77" s="57"/>
      <c r="C77" s="57"/>
      <c r="D77" s="57"/>
      <c r="E77" s="58"/>
      <c r="F77" s="58"/>
      <c r="G77" s="58"/>
      <c r="H77" s="58"/>
      <c r="I77" s="58"/>
      <c r="J77" s="59"/>
      <c r="K77" s="59"/>
      <c r="L77" s="59"/>
    </row>
    <row r="78" spans="1:12" ht="18.600000000000001" customHeight="1">
      <c r="A78" s="57"/>
      <c r="B78" s="57"/>
      <c r="C78" s="57"/>
      <c r="D78" s="57"/>
      <c r="E78" s="58"/>
      <c r="F78" s="58"/>
      <c r="G78" s="58"/>
      <c r="H78" s="58"/>
      <c r="I78" s="58"/>
      <c r="J78" s="59"/>
      <c r="K78" s="59"/>
      <c r="L78" s="59"/>
    </row>
    <row r="79" spans="1:12" ht="18.600000000000001" customHeight="1">
      <c r="A79" s="57"/>
      <c r="B79" s="57"/>
      <c r="C79" s="57"/>
      <c r="D79" s="57"/>
      <c r="E79" s="58"/>
      <c r="F79" s="58"/>
      <c r="G79" s="58"/>
      <c r="H79" s="58"/>
      <c r="I79" s="58"/>
      <c r="J79" s="59"/>
      <c r="K79" s="59"/>
      <c r="L79" s="59"/>
    </row>
    <row r="80" spans="1:12" ht="18.600000000000001" customHeight="1">
      <c r="A80" s="57"/>
      <c r="B80" s="57"/>
      <c r="C80" s="57"/>
      <c r="D80" s="57"/>
      <c r="E80" s="58"/>
      <c r="F80" s="58"/>
      <c r="G80" s="58"/>
      <c r="H80" s="58"/>
      <c r="I80" s="58"/>
      <c r="J80" s="59"/>
      <c r="K80" s="59"/>
      <c r="L80" s="59"/>
    </row>
    <row r="81" spans="1:12" ht="18.600000000000001" customHeight="1">
      <c r="A81" s="57"/>
      <c r="B81" s="57"/>
      <c r="C81" s="57"/>
      <c r="D81" s="57"/>
      <c r="E81" s="58"/>
      <c r="F81" s="58"/>
      <c r="G81" s="58"/>
      <c r="H81" s="58"/>
      <c r="I81" s="58"/>
      <c r="J81" s="59"/>
      <c r="K81" s="59"/>
      <c r="L81" s="59"/>
    </row>
    <row r="82" spans="1:12" ht="18.600000000000001" customHeight="1">
      <c r="A82" s="57"/>
      <c r="B82" s="57"/>
      <c r="C82" s="57"/>
      <c r="D82" s="57"/>
      <c r="E82" s="58"/>
      <c r="F82" s="58"/>
      <c r="G82" s="58"/>
      <c r="H82" s="58"/>
      <c r="I82" s="58"/>
      <c r="J82" s="59"/>
      <c r="K82" s="59"/>
      <c r="L82" s="59"/>
    </row>
    <row r="83" spans="1:12" ht="18.600000000000001" customHeight="1">
      <c r="A83" s="57"/>
      <c r="B83" s="57"/>
      <c r="C83" s="57"/>
      <c r="D83" s="57"/>
      <c r="E83" s="58"/>
      <c r="F83" s="58"/>
      <c r="G83" s="58"/>
      <c r="H83" s="58"/>
      <c r="I83" s="58"/>
      <c r="J83" s="59"/>
      <c r="K83" s="59"/>
      <c r="L83" s="59"/>
    </row>
    <row r="84" spans="1:12" ht="18.600000000000001" customHeight="1">
      <c r="A84" s="57"/>
      <c r="B84" s="57"/>
      <c r="C84" s="57"/>
      <c r="D84" s="57"/>
      <c r="E84" s="58"/>
      <c r="F84" s="58"/>
      <c r="G84" s="58"/>
      <c r="H84" s="58"/>
      <c r="I84" s="58"/>
      <c r="J84" s="59"/>
      <c r="K84" s="59"/>
      <c r="L84" s="59"/>
    </row>
    <row r="85" spans="1:12" ht="18.600000000000001" customHeight="1">
      <c r="A85" s="57"/>
      <c r="B85" s="57"/>
      <c r="C85" s="57"/>
      <c r="D85" s="57"/>
      <c r="E85" s="58"/>
      <c r="F85" s="58"/>
      <c r="G85" s="58"/>
      <c r="H85" s="58"/>
      <c r="I85" s="58"/>
      <c r="J85" s="59"/>
      <c r="K85" s="59"/>
      <c r="L85" s="59"/>
    </row>
    <row r="86" spans="1:12" ht="18" customHeight="1">
      <c r="A86" s="85"/>
      <c r="B86" s="86"/>
      <c r="C86" s="86"/>
      <c r="D86" s="87"/>
      <c r="E86" s="88"/>
      <c r="F86" s="89"/>
      <c r="G86" s="88"/>
      <c r="H86" s="90"/>
      <c r="I86" s="89"/>
      <c r="J86" s="91"/>
      <c r="K86" s="92"/>
      <c r="L86" s="93"/>
    </row>
    <row r="87" spans="1:12" ht="18" customHeight="1">
      <c r="A87" s="85"/>
      <c r="B87" s="86"/>
      <c r="C87" s="86"/>
      <c r="D87" s="87"/>
      <c r="E87" s="88"/>
      <c r="F87" s="89"/>
      <c r="G87" s="88"/>
      <c r="H87" s="90"/>
      <c r="I87" s="89"/>
      <c r="J87" s="91"/>
      <c r="K87" s="92"/>
      <c r="L87" s="93"/>
    </row>
    <row r="88" spans="1:12" ht="18" customHeight="1">
      <c r="A88" s="85"/>
      <c r="B88" s="86"/>
      <c r="C88" s="86"/>
      <c r="D88" s="87"/>
      <c r="E88" s="88"/>
      <c r="F88" s="89"/>
      <c r="G88" s="88"/>
      <c r="H88" s="90"/>
      <c r="I88" s="89"/>
      <c r="J88" s="91"/>
      <c r="K88" s="92"/>
      <c r="L88" s="93"/>
    </row>
    <row r="89" spans="1:12" ht="18" customHeight="1">
      <c r="A89" s="85"/>
      <c r="B89" s="86"/>
      <c r="C89" s="86"/>
      <c r="D89" s="87"/>
      <c r="E89" s="88"/>
      <c r="F89" s="89"/>
      <c r="G89" s="88"/>
      <c r="H89" s="90"/>
      <c r="I89" s="89"/>
      <c r="J89" s="91"/>
      <c r="K89" s="92"/>
      <c r="L89" s="93"/>
    </row>
    <row r="90" spans="1:12" ht="18" customHeight="1">
      <c r="A90" s="85"/>
      <c r="B90" s="86"/>
      <c r="C90" s="86"/>
      <c r="D90" s="87"/>
      <c r="E90" s="88"/>
      <c r="F90" s="89"/>
      <c r="G90" s="88"/>
      <c r="H90" s="90"/>
      <c r="I90" s="89"/>
      <c r="J90" s="91"/>
      <c r="K90" s="92"/>
      <c r="L90" s="93"/>
    </row>
    <row r="91" spans="1:12" ht="18" customHeight="1">
      <c r="A91" s="85"/>
      <c r="B91" s="86"/>
      <c r="C91" s="86"/>
      <c r="D91" s="87"/>
      <c r="E91" s="88"/>
      <c r="F91" s="89"/>
      <c r="G91" s="88"/>
      <c r="H91" s="90"/>
      <c r="I91" s="89"/>
      <c r="J91" s="91"/>
      <c r="K91" s="92"/>
      <c r="L91" s="93"/>
    </row>
    <row r="92" spans="1:12" ht="18" customHeight="1">
      <c r="A92" s="85"/>
      <c r="B92" s="86"/>
      <c r="C92" s="86"/>
      <c r="D92" s="87"/>
      <c r="E92" s="88"/>
      <c r="F92" s="89"/>
      <c r="G92" s="88"/>
      <c r="H92" s="90"/>
      <c r="I92" s="89"/>
      <c r="J92" s="91"/>
      <c r="K92" s="92"/>
      <c r="L92" s="93"/>
    </row>
    <row r="93" spans="1:12" ht="18" customHeight="1">
      <c r="A93" s="85"/>
      <c r="B93" s="86"/>
      <c r="C93" s="86"/>
      <c r="D93" s="87"/>
      <c r="E93" s="88"/>
      <c r="F93" s="89"/>
      <c r="G93" s="88"/>
      <c r="H93" s="90"/>
      <c r="I93" s="89"/>
      <c r="J93" s="91"/>
      <c r="K93" s="92"/>
      <c r="L93" s="93"/>
    </row>
    <row r="94" spans="1:12" ht="18" customHeight="1">
      <c r="A94" s="85"/>
      <c r="B94" s="86"/>
      <c r="C94" s="86"/>
      <c r="D94" s="87"/>
      <c r="E94" s="88"/>
      <c r="F94" s="89"/>
      <c r="G94" s="88"/>
      <c r="H94" s="90"/>
      <c r="I94" s="89"/>
      <c r="J94" s="91"/>
      <c r="K94" s="92"/>
      <c r="L94" s="93"/>
    </row>
    <row r="95" spans="1:12" ht="18" customHeight="1">
      <c r="A95" s="85"/>
      <c r="B95" s="86"/>
      <c r="C95" s="86"/>
      <c r="D95" s="87"/>
      <c r="E95" s="88"/>
      <c r="F95" s="89"/>
      <c r="G95" s="88"/>
      <c r="H95" s="90"/>
      <c r="I95" s="89"/>
      <c r="J95" s="91"/>
      <c r="K95" s="92"/>
      <c r="L95" s="93"/>
    </row>
    <row r="96" spans="1:12" ht="18" customHeight="1">
      <c r="A96" s="85"/>
      <c r="B96" s="86"/>
      <c r="C96" s="86"/>
      <c r="D96" s="87"/>
      <c r="E96" s="88"/>
      <c r="F96" s="89"/>
      <c r="G96" s="88"/>
      <c r="H96" s="90"/>
      <c r="I96" s="89"/>
      <c r="J96" s="91"/>
      <c r="K96" s="92"/>
      <c r="L96" s="93"/>
    </row>
    <row r="97" spans="1:12" ht="18" customHeight="1">
      <c r="A97" s="85"/>
      <c r="B97" s="86"/>
      <c r="C97" s="86"/>
      <c r="D97" s="87"/>
      <c r="E97" s="88"/>
      <c r="F97" s="89"/>
      <c r="G97" s="88"/>
      <c r="H97" s="90"/>
      <c r="I97" s="89"/>
      <c r="J97" s="91"/>
      <c r="K97" s="92"/>
      <c r="L97" s="93"/>
    </row>
    <row r="98" spans="1:12" ht="18" customHeight="1">
      <c r="A98" s="85"/>
      <c r="B98" s="86"/>
      <c r="C98" s="86"/>
      <c r="D98" s="87"/>
      <c r="E98" s="88"/>
      <c r="F98" s="89"/>
      <c r="G98" s="88"/>
      <c r="H98" s="90"/>
      <c r="I98" s="89"/>
      <c r="J98" s="91"/>
      <c r="K98" s="92"/>
      <c r="L98" s="93"/>
    </row>
    <row r="99" spans="1:12" ht="18" customHeight="1">
      <c r="A99" s="85"/>
      <c r="B99" s="86"/>
      <c r="C99" s="86"/>
      <c r="D99" s="87"/>
      <c r="E99" s="88"/>
      <c r="F99" s="89"/>
      <c r="G99" s="88"/>
      <c r="H99" s="90"/>
      <c r="I99" s="89"/>
      <c r="J99" s="91"/>
      <c r="K99" s="92"/>
      <c r="L99" s="93"/>
    </row>
    <row r="100" spans="1:12" ht="18" customHeight="1">
      <c r="A100" s="85"/>
      <c r="B100" s="86"/>
      <c r="C100" s="86"/>
      <c r="D100" s="87"/>
      <c r="E100" s="88"/>
      <c r="F100" s="89"/>
      <c r="G100" s="88"/>
      <c r="H100" s="90"/>
      <c r="I100" s="89"/>
      <c r="J100" s="91"/>
      <c r="K100" s="92"/>
      <c r="L100" s="93"/>
    </row>
    <row r="101" spans="1:12" ht="18" customHeight="1">
      <c r="A101" s="85"/>
      <c r="B101" s="86"/>
      <c r="C101" s="86"/>
      <c r="D101" s="87"/>
      <c r="E101" s="88"/>
      <c r="F101" s="89"/>
      <c r="G101" s="88"/>
      <c r="H101" s="90"/>
      <c r="I101" s="89"/>
      <c r="J101" s="91"/>
      <c r="K101" s="92"/>
      <c r="L101" s="93"/>
    </row>
    <row r="102" spans="1:12" ht="18" customHeight="1">
      <c r="A102" s="85"/>
      <c r="B102" s="86"/>
      <c r="C102" s="86"/>
      <c r="D102" s="87"/>
      <c r="E102" s="88"/>
      <c r="F102" s="89"/>
      <c r="G102" s="88"/>
      <c r="H102" s="90"/>
      <c r="I102" s="89"/>
      <c r="J102" s="91"/>
      <c r="K102" s="92"/>
      <c r="L102" s="93"/>
    </row>
    <row r="103" spans="1:12" ht="18" customHeight="1">
      <c r="A103" s="85"/>
      <c r="B103" s="86"/>
      <c r="C103" s="86"/>
      <c r="D103" s="87"/>
      <c r="E103" s="88"/>
      <c r="F103" s="89"/>
      <c r="G103" s="88"/>
      <c r="H103" s="90"/>
      <c r="I103" s="89"/>
      <c r="J103" s="91"/>
      <c r="K103" s="92"/>
      <c r="L103" s="93"/>
    </row>
    <row r="104" spans="1:12" ht="18" customHeight="1">
      <c r="A104" s="85"/>
      <c r="B104" s="86"/>
      <c r="C104" s="86"/>
      <c r="D104" s="87"/>
      <c r="E104" s="88"/>
      <c r="F104" s="89"/>
      <c r="G104" s="88"/>
      <c r="H104" s="90"/>
      <c r="I104" s="89"/>
      <c r="J104" s="91"/>
      <c r="K104" s="92"/>
      <c r="L104" s="93"/>
    </row>
    <row r="105" spans="1:12" ht="18" customHeight="1">
      <c r="A105" s="85"/>
      <c r="B105" s="86"/>
      <c r="C105" s="86"/>
      <c r="D105" s="87"/>
      <c r="E105" s="88"/>
      <c r="F105" s="89"/>
      <c r="G105" s="88"/>
      <c r="H105" s="90"/>
      <c r="I105" s="89"/>
      <c r="J105" s="91"/>
      <c r="K105" s="92"/>
      <c r="L105" s="93"/>
    </row>
    <row r="106" spans="1:12" ht="18" customHeight="1">
      <c r="A106" s="85"/>
      <c r="B106" s="86"/>
      <c r="C106" s="86"/>
      <c r="D106" s="87"/>
      <c r="E106" s="88"/>
      <c r="F106" s="89"/>
      <c r="G106" s="88"/>
      <c r="H106" s="90"/>
      <c r="I106" s="89"/>
      <c r="J106" s="91"/>
      <c r="K106" s="92"/>
      <c r="L106" s="93"/>
    </row>
    <row r="107" spans="1:12" ht="18" customHeight="1">
      <c r="A107" s="85"/>
      <c r="B107" s="86"/>
      <c r="C107" s="86"/>
      <c r="D107" s="87"/>
      <c r="E107" s="88"/>
      <c r="F107" s="89"/>
      <c r="G107" s="88"/>
      <c r="H107" s="90"/>
      <c r="I107" s="89"/>
      <c r="J107" s="91"/>
      <c r="K107" s="92"/>
      <c r="L107" s="93"/>
    </row>
    <row r="108" spans="1:12" ht="18" customHeight="1">
      <c r="A108" s="85"/>
      <c r="B108" s="86"/>
      <c r="C108" s="86"/>
      <c r="D108" s="87"/>
      <c r="E108" s="88"/>
      <c r="F108" s="89"/>
      <c r="G108" s="88"/>
      <c r="H108" s="90"/>
      <c r="I108" s="89"/>
      <c r="J108" s="91"/>
      <c r="K108" s="92"/>
      <c r="L108" s="93"/>
    </row>
    <row r="109" spans="1:12" ht="18" customHeight="1">
      <c r="A109" s="85"/>
      <c r="B109" s="86"/>
      <c r="C109" s="86"/>
      <c r="D109" s="87"/>
      <c r="E109" s="88"/>
      <c r="F109" s="89"/>
      <c r="G109" s="88"/>
      <c r="H109" s="90"/>
      <c r="I109" s="89"/>
      <c r="J109" s="91"/>
      <c r="K109" s="92"/>
      <c r="L109" s="93"/>
    </row>
    <row r="110" spans="1:12" ht="18" customHeight="1">
      <c r="A110" s="85"/>
      <c r="B110" s="86"/>
      <c r="C110" s="86"/>
      <c r="D110" s="87"/>
      <c r="E110" s="88"/>
      <c r="F110" s="89"/>
      <c r="G110" s="88"/>
      <c r="H110" s="90"/>
      <c r="I110" s="89"/>
      <c r="J110" s="91"/>
      <c r="K110" s="92"/>
      <c r="L110" s="93"/>
    </row>
    <row r="111" spans="1:12" ht="18" customHeight="1">
      <c r="A111" s="85"/>
      <c r="B111" s="86"/>
      <c r="C111" s="86"/>
      <c r="D111" s="87"/>
      <c r="E111" s="88"/>
      <c r="F111" s="89"/>
      <c r="G111" s="88"/>
      <c r="H111" s="90"/>
      <c r="I111" s="89"/>
      <c r="J111" s="91"/>
      <c r="K111" s="92"/>
      <c r="L111" s="93"/>
    </row>
    <row r="112" spans="1:12" ht="18" customHeight="1">
      <c r="A112" s="85"/>
      <c r="B112" s="86"/>
      <c r="C112" s="86"/>
      <c r="D112" s="87"/>
      <c r="E112" s="88"/>
      <c r="F112" s="89"/>
      <c r="G112" s="88"/>
      <c r="H112" s="90"/>
      <c r="I112" s="89"/>
      <c r="J112" s="91"/>
      <c r="K112" s="92"/>
      <c r="L112" s="93"/>
    </row>
    <row r="113" spans="1:12" ht="18" customHeight="1">
      <c r="A113" s="85"/>
      <c r="B113" s="86"/>
      <c r="C113" s="86"/>
      <c r="D113" s="87"/>
      <c r="E113" s="88"/>
      <c r="F113" s="89"/>
      <c r="G113" s="88"/>
      <c r="H113" s="90"/>
      <c r="I113" s="89"/>
      <c r="J113" s="91"/>
      <c r="K113" s="92"/>
      <c r="L113" s="93"/>
    </row>
    <row r="114" spans="1:12" ht="18" customHeight="1">
      <c r="A114" s="85"/>
      <c r="B114" s="86"/>
      <c r="C114" s="86"/>
      <c r="D114" s="87"/>
      <c r="E114" s="88"/>
      <c r="F114" s="89"/>
      <c r="G114" s="88"/>
      <c r="H114" s="90"/>
      <c r="I114" s="89"/>
      <c r="J114" s="91"/>
      <c r="K114" s="92"/>
      <c r="L114" s="93"/>
    </row>
    <row r="115" spans="1:12" ht="18" customHeight="1">
      <c r="A115" s="85"/>
      <c r="B115" s="86"/>
      <c r="C115" s="86"/>
      <c r="D115" s="87"/>
      <c r="E115" s="88"/>
      <c r="F115" s="89"/>
      <c r="G115" s="88"/>
      <c r="H115" s="90"/>
      <c r="I115" s="89"/>
      <c r="J115" s="91"/>
      <c r="K115" s="92"/>
      <c r="L115" s="93"/>
    </row>
    <row r="116" spans="1:12" ht="18" customHeight="1">
      <c r="A116" s="85"/>
      <c r="B116" s="86"/>
      <c r="C116" s="86"/>
      <c r="D116" s="87"/>
      <c r="E116" s="88"/>
      <c r="F116" s="89"/>
      <c r="G116" s="88"/>
      <c r="H116" s="90"/>
      <c r="I116" s="89"/>
      <c r="J116" s="91"/>
      <c r="K116" s="92"/>
      <c r="L116" s="93"/>
    </row>
    <row r="117" spans="1:12" ht="18" customHeight="1">
      <c r="A117" s="85"/>
      <c r="B117" s="86"/>
      <c r="C117" s="86"/>
      <c r="D117" s="87"/>
      <c r="E117" s="88"/>
      <c r="F117" s="89"/>
      <c r="G117" s="88"/>
      <c r="H117" s="90"/>
      <c r="I117" s="89"/>
      <c r="J117" s="91"/>
      <c r="K117" s="92"/>
      <c r="L117" s="93"/>
    </row>
    <row r="118" spans="1:12" ht="18" customHeight="1">
      <c r="A118" s="85"/>
      <c r="B118" s="86"/>
      <c r="C118" s="86"/>
      <c r="D118" s="87"/>
      <c r="E118" s="88"/>
      <c r="F118" s="89"/>
      <c r="G118" s="88"/>
      <c r="H118" s="90"/>
      <c r="I118" s="89"/>
      <c r="J118" s="91"/>
      <c r="K118" s="92"/>
      <c r="L118" s="93"/>
    </row>
    <row r="119" spans="1:12" ht="18" customHeight="1">
      <c r="A119" s="85"/>
      <c r="B119" s="86"/>
      <c r="C119" s="86"/>
      <c r="D119" s="87"/>
      <c r="E119" s="88"/>
      <c r="F119" s="89"/>
      <c r="G119" s="88"/>
      <c r="H119" s="90"/>
      <c r="I119" s="89"/>
      <c r="J119" s="91"/>
      <c r="K119" s="92"/>
      <c r="L119" s="93"/>
    </row>
    <row r="120" spans="1:12" ht="18" customHeight="1">
      <c r="A120" s="85"/>
      <c r="B120" s="86"/>
      <c r="C120" s="86"/>
      <c r="D120" s="87"/>
      <c r="E120" s="88"/>
      <c r="F120" s="89"/>
      <c r="G120" s="88"/>
      <c r="H120" s="90"/>
      <c r="I120" s="89"/>
      <c r="J120" s="91"/>
      <c r="K120" s="92"/>
      <c r="L120" s="93"/>
    </row>
    <row r="121" spans="1:12" ht="18" customHeight="1">
      <c r="A121" s="85"/>
      <c r="B121" s="86"/>
      <c r="C121" s="86"/>
      <c r="D121" s="87"/>
      <c r="E121" s="88"/>
      <c r="F121" s="89"/>
      <c r="G121" s="88"/>
      <c r="H121" s="90"/>
      <c r="I121" s="89"/>
      <c r="J121" s="91"/>
      <c r="K121" s="92"/>
      <c r="L121" s="93"/>
    </row>
    <row r="122" spans="1:12" ht="18" customHeight="1">
      <c r="A122" s="85"/>
      <c r="B122" s="86"/>
      <c r="C122" s="86"/>
      <c r="D122" s="87"/>
      <c r="E122" s="88"/>
      <c r="F122" s="89"/>
      <c r="G122" s="88"/>
      <c r="H122" s="90"/>
      <c r="I122" s="89"/>
      <c r="J122" s="91"/>
      <c r="K122" s="92"/>
      <c r="L122" s="93"/>
    </row>
    <row r="123" spans="1:12" ht="18" customHeight="1">
      <c r="A123" s="85"/>
      <c r="B123" s="86"/>
      <c r="C123" s="86"/>
      <c r="D123" s="87"/>
      <c r="E123" s="88"/>
      <c r="F123" s="89"/>
      <c r="G123" s="88"/>
      <c r="H123" s="90"/>
      <c r="I123" s="89"/>
      <c r="J123" s="91"/>
      <c r="K123" s="92"/>
      <c r="L123" s="93"/>
    </row>
    <row r="124" spans="1:12" ht="18" customHeight="1">
      <c r="A124" s="85"/>
      <c r="B124" s="86"/>
      <c r="C124" s="86"/>
      <c r="D124" s="87"/>
      <c r="E124" s="88"/>
      <c r="F124" s="89"/>
      <c r="G124" s="88"/>
      <c r="H124" s="90"/>
      <c r="I124" s="89"/>
      <c r="J124" s="91"/>
      <c r="K124" s="92"/>
      <c r="L124" s="93"/>
    </row>
    <row r="125" spans="1:12" ht="18" customHeight="1">
      <c r="A125" s="85"/>
      <c r="B125" s="86"/>
      <c r="C125" s="86"/>
      <c r="D125" s="87"/>
      <c r="E125" s="88"/>
      <c r="F125" s="89"/>
      <c r="G125" s="88"/>
      <c r="H125" s="90"/>
      <c r="I125" s="89"/>
      <c r="J125" s="91"/>
      <c r="K125" s="92"/>
      <c r="L125" s="93"/>
    </row>
    <row r="126" spans="1:12" ht="18" customHeight="1">
      <c r="A126" s="85"/>
      <c r="B126" s="86"/>
      <c r="C126" s="86"/>
      <c r="D126" s="87"/>
      <c r="E126" s="88"/>
      <c r="F126" s="89"/>
      <c r="G126" s="88"/>
      <c r="H126" s="90"/>
      <c r="I126" s="89"/>
      <c r="J126" s="91"/>
      <c r="K126" s="92"/>
      <c r="L126" s="93"/>
    </row>
    <row r="127" spans="1:12" ht="18" customHeight="1">
      <c r="A127" s="85"/>
      <c r="B127" s="86"/>
      <c r="C127" s="86"/>
      <c r="D127" s="87"/>
      <c r="E127" s="88"/>
      <c r="F127" s="89"/>
      <c r="G127" s="88"/>
      <c r="H127" s="90"/>
      <c r="I127" s="89"/>
      <c r="J127" s="91"/>
      <c r="K127" s="92"/>
      <c r="L127" s="93"/>
    </row>
    <row r="128" spans="1:12" ht="18" customHeight="1">
      <c r="A128" s="85"/>
      <c r="B128" s="86"/>
      <c r="C128" s="86"/>
      <c r="D128" s="87"/>
      <c r="E128" s="88"/>
      <c r="F128" s="89"/>
      <c r="G128" s="88"/>
      <c r="H128" s="90"/>
      <c r="I128" s="89"/>
      <c r="J128" s="91"/>
      <c r="K128" s="92"/>
      <c r="L128" s="93"/>
    </row>
    <row r="129" spans="1:12" ht="18" customHeight="1">
      <c r="A129" s="85"/>
      <c r="B129" s="86"/>
      <c r="C129" s="86"/>
      <c r="D129" s="87"/>
      <c r="E129" s="88"/>
      <c r="F129" s="89"/>
      <c r="G129" s="88"/>
      <c r="H129" s="90"/>
      <c r="I129" s="89"/>
      <c r="J129" s="91"/>
      <c r="K129" s="92"/>
      <c r="L129" s="93"/>
    </row>
    <row r="130" spans="1:12" ht="18" customHeight="1">
      <c r="A130" s="85"/>
      <c r="B130" s="86"/>
      <c r="C130" s="86"/>
      <c r="D130" s="87"/>
      <c r="E130" s="88"/>
      <c r="F130" s="89"/>
      <c r="G130" s="88"/>
      <c r="H130" s="90"/>
      <c r="I130" s="89"/>
      <c r="J130" s="91"/>
      <c r="K130" s="92"/>
      <c r="L130" s="93"/>
    </row>
    <row r="131" spans="1:12" ht="18" customHeight="1">
      <c r="A131" s="85"/>
      <c r="B131" s="86"/>
      <c r="C131" s="86"/>
      <c r="D131" s="87"/>
      <c r="E131" s="88"/>
      <c r="F131" s="89"/>
      <c r="G131" s="88"/>
      <c r="H131" s="90"/>
      <c r="I131" s="89"/>
      <c r="J131" s="91"/>
      <c r="K131" s="92"/>
      <c r="L131" s="93"/>
    </row>
    <row r="132" spans="1:12">
      <c r="A132" s="26" t="s">
        <v>33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</sheetData>
  <sheetProtection sheet="1" objects="1" scenarios="1"/>
  <protectedRanges>
    <protectedRange sqref="A86:L131" name="Rozstęp2"/>
    <protectedRange sqref="C7:L7 F11:I11 L11 B13:D15 F13:H15 J13:L15 A18:L131" name="Rozstęp1"/>
  </protectedRanges>
  <mergeCells count="474">
    <mergeCell ref="E18:F18"/>
    <mergeCell ref="G18:I18"/>
    <mergeCell ref="J18:L18"/>
    <mergeCell ref="A7:B7"/>
    <mergeCell ref="C7:L7"/>
    <mergeCell ref="A8:C8"/>
    <mergeCell ref="A9:B9"/>
    <mergeCell ref="C9:D9"/>
    <mergeCell ref="A5:B5"/>
    <mergeCell ref="C5:L5"/>
    <mergeCell ref="A6:B6"/>
    <mergeCell ref="C6:E6"/>
    <mergeCell ref="F6:G6"/>
    <mergeCell ref="H6:L6"/>
    <mergeCell ref="A21:D21"/>
    <mergeCell ref="E21:F21"/>
    <mergeCell ref="G21:I21"/>
    <mergeCell ref="J21:L21"/>
    <mergeCell ref="A22:D22"/>
    <mergeCell ref="E22:F22"/>
    <mergeCell ref="G22:I22"/>
    <mergeCell ref="J22:L22"/>
    <mergeCell ref="D11:E11"/>
    <mergeCell ref="F11:I11"/>
    <mergeCell ref="J11:K11"/>
    <mergeCell ref="A19:D19"/>
    <mergeCell ref="E19:F19"/>
    <mergeCell ref="G19:I19"/>
    <mergeCell ref="J19:L19"/>
    <mergeCell ref="A20:D20"/>
    <mergeCell ref="E20:F20"/>
    <mergeCell ref="G20:I20"/>
    <mergeCell ref="J20:L20"/>
    <mergeCell ref="A17:D17"/>
    <mergeCell ref="E17:F17"/>
    <mergeCell ref="G17:I17"/>
    <mergeCell ref="J17:L17"/>
    <mergeCell ref="A18:D18"/>
    <mergeCell ref="A25:D25"/>
    <mergeCell ref="E25:F25"/>
    <mergeCell ref="G25:I25"/>
    <mergeCell ref="J25:L25"/>
    <mergeCell ref="A26:D26"/>
    <mergeCell ref="E26:F26"/>
    <mergeCell ref="G26:I26"/>
    <mergeCell ref="J26:L26"/>
    <mergeCell ref="A23:D23"/>
    <mergeCell ref="E23:F23"/>
    <mergeCell ref="G23:I23"/>
    <mergeCell ref="J23:L23"/>
    <mergeCell ref="A24:D24"/>
    <mergeCell ref="E24:F24"/>
    <mergeCell ref="G24:I24"/>
    <mergeCell ref="J24:L24"/>
    <mergeCell ref="A29:D29"/>
    <mergeCell ref="E29:F29"/>
    <mergeCell ref="G29:I29"/>
    <mergeCell ref="J29:L29"/>
    <mergeCell ref="A30:D30"/>
    <mergeCell ref="E30:F30"/>
    <mergeCell ref="G30:I30"/>
    <mergeCell ref="J30:L30"/>
    <mergeCell ref="A27:D27"/>
    <mergeCell ref="E27:F27"/>
    <mergeCell ref="G27:I27"/>
    <mergeCell ref="J27:L27"/>
    <mergeCell ref="A28:D28"/>
    <mergeCell ref="E28:F28"/>
    <mergeCell ref="G28:I28"/>
    <mergeCell ref="J28:L28"/>
    <mergeCell ref="A33:D33"/>
    <mergeCell ref="E33:F33"/>
    <mergeCell ref="G33:I33"/>
    <mergeCell ref="J33:L33"/>
    <mergeCell ref="A34:D34"/>
    <mergeCell ref="E34:F34"/>
    <mergeCell ref="G34:I34"/>
    <mergeCell ref="J34:L34"/>
    <mergeCell ref="A31:D31"/>
    <mergeCell ref="E31:F31"/>
    <mergeCell ref="G31:I31"/>
    <mergeCell ref="J31:L31"/>
    <mergeCell ref="A32:D32"/>
    <mergeCell ref="E32:F32"/>
    <mergeCell ref="G32:I32"/>
    <mergeCell ref="J32:L32"/>
    <mergeCell ref="A37:D37"/>
    <mergeCell ref="E37:F37"/>
    <mergeCell ref="G37:I37"/>
    <mergeCell ref="J37:L37"/>
    <mergeCell ref="A38:D38"/>
    <mergeCell ref="E38:F38"/>
    <mergeCell ref="G38:I38"/>
    <mergeCell ref="J38:L38"/>
    <mergeCell ref="A35:D35"/>
    <mergeCell ref="E35:F35"/>
    <mergeCell ref="G35:I35"/>
    <mergeCell ref="J35:L35"/>
    <mergeCell ref="A36:D36"/>
    <mergeCell ref="E36:F36"/>
    <mergeCell ref="G36:I36"/>
    <mergeCell ref="J36:L36"/>
    <mergeCell ref="A41:D41"/>
    <mergeCell ref="E41:F41"/>
    <mergeCell ref="G41:I41"/>
    <mergeCell ref="J41:L41"/>
    <mergeCell ref="A42:D42"/>
    <mergeCell ref="E42:F42"/>
    <mergeCell ref="G42:I42"/>
    <mergeCell ref="J42:L42"/>
    <mergeCell ref="A39:D39"/>
    <mergeCell ref="E39:F39"/>
    <mergeCell ref="G39:I39"/>
    <mergeCell ref="J39:L39"/>
    <mergeCell ref="A40:D40"/>
    <mergeCell ref="E40:F40"/>
    <mergeCell ref="G40:I40"/>
    <mergeCell ref="J40:L40"/>
    <mergeCell ref="A45:D45"/>
    <mergeCell ref="E45:F45"/>
    <mergeCell ref="G45:I45"/>
    <mergeCell ref="J45:L45"/>
    <mergeCell ref="A46:D46"/>
    <mergeCell ref="E46:F46"/>
    <mergeCell ref="G46:I46"/>
    <mergeCell ref="J46:L46"/>
    <mergeCell ref="A43:D43"/>
    <mergeCell ref="E43:F43"/>
    <mergeCell ref="G43:I43"/>
    <mergeCell ref="J43:L43"/>
    <mergeCell ref="A44:D44"/>
    <mergeCell ref="E44:F44"/>
    <mergeCell ref="G44:I44"/>
    <mergeCell ref="J44:L44"/>
    <mergeCell ref="A49:D49"/>
    <mergeCell ref="E49:F49"/>
    <mergeCell ref="G49:I49"/>
    <mergeCell ref="J49:L49"/>
    <mergeCell ref="A50:D50"/>
    <mergeCell ref="E50:F50"/>
    <mergeCell ref="G50:I50"/>
    <mergeCell ref="J50:L50"/>
    <mergeCell ref="A47:D47"/>
    <mergeCell ref="E47:F47"/>
    <mergeCell ref="G47:I47"/>
    <mergeCell ref="J47:L47"/>
    <mergeCell ref="A48:D48"/>
    <mergeCell ref="E48:F48"/>
    <mergeCell ref="G48:I48"/>
    <mergeCell ref="J48:L48"/>
    <mergeCell ref="A53:D53"/>
    <mergeCell ref="E53:F53"/>
    <mergeCell ref="G53:I53"/>
    <mergeCell ref="J53:L53"/>
    <mergeCell ref="A54:D54"/>
    <mergeCell ref="E54:F54"/>
    <mergeCell ref="G54:I54"/>
    <mergeCell ref="J54:L54"/>
    <mergeCell ref="A51:D51"/>
    <mergeCell ref="E51:F51"/>
    <mergeCell ref="G51:I51"/>
    <mergeCell ref="J51:L51"/>
    <mergeCell ref="A52:D52"/>
    <mergeCell ref="E52:F52"/>
    <mergeCell ref="G52:I52"/>
    <mergeCell ref="J52:L52"/>
    <mergeCell ref="A57:D57"/>
    <mergeCell ref="E57:F57"/>
    <mergeCell ref="G57:I57"/>
    <mergeCell ref="J57:L57"/>
    <mergeCell ref="A58:D58"/>
    <mergeCell ref="E58:F58"/>
    <mergeCell ref="G58:I58"/>
    <mergeCell ref="J58:L58"/>
    <mergeCell ref="A55:D55"/>
    <mergeCell ref="E55:F55"/>
    <mergeCell ref="G55:I55"/>
    <mergeCell ref="J55:L55"/>
    <mergeCell ref="A56:D56"/>
    <mergeCell ref="E56:F56"/>
    <mergeCell ref="G56:I56"/>
    <mergeCell ref="J56:L56"/>
    <mergeCell ref="A61:D61"/>
    <mergeCell ref="E61:F61"/>
    <mergeCell ref="G61:I61"/>
    <mergeCell ref="J61:L61"/>
    <mergeCell ref="A62:D62"/>
    <mergeCell ref="E62:F62"/>
    <mergeCell ref="G62:I62"/>
    <mergeCell ref="J62:L62"/>
    <mergeCell ref="A59:D59"/>
    <mergeCell ref="E59:F59"/>
    <mergeCell ref="G59:I59"/>
    <mergeCell ref="J59:L59"/>
    <mergeCell ref="A60:D60"/>
    <mergeCell ref="E60:F60"/>
    <mergeCell ref="G60:I60"/>
    <mergeCell ref="J60:L60"/>
    <mergeCell ref="A65:D65"/>
    <mergeCell ref="E65:F65"/>
    <mergeCell ref="G65:I65"/>
    <mergeCell ref="J65:L65"/>
    <mergeCell ref="A66:D66"/>
    <mergeCell ref="E66:F66"/>
    <mergeCell ref="G66:I66"/>
    <mergeCell ref="J66:L66"/>
    <mergeCell ref="A63:D63"/>
    <mergeCell ref="E63:F63"/>
    <mergeCell ref="G63:I63"/>
    <mergeCell ref="J63:L63"/>
    <mergeCell ref="A64:D64"/>
    <mergeCell ref="E64:F64"/>
    <mergeCell ref="G64:I64"/>
    <mergeCell ref="J64:L64"/>
    <mergeCell ref="A69:D69"/>
    <mergeCell ref="E69:F69"/>
    <mergeCell ref="G69:I69"/>
    <mergeCell ref="J69:L69"/>
    <mergeCell ref="A70:D70"/>
    <mergeCell ref="E70:F70"/>
    <mergeCell ref="G70:I70"/>
    <mergeCell ref="J70:L70"/>
    <mergeCell ref="A67:D67"/>
    <mergeCell ref="E67:F67"/>
    <mergeCell ref="G67:I67"/>
    <mergeCell ref="J67:L67"/>
    <mergeCell ref="A68:D68"/>
    <mergeCell ref="E68:F68"/>
    <mergeCell ref="G68:I68"/>
    <mergeCell ref="J68:L68"/>
    <mergeCell ref="A73:D73"/>
    <mergeCell ref="E73:F73"/>
    <mergeCell ref="G73:I73"/>
    <mergeCell ref="J73:L73"/>
    <mergeCell ref="A74:D74"/>
    <mergeCell ref="E74:F74"/>
    <mergeCell ref="G74:I74"/>
    <mergeCell ref="J74:L74"/>
    <mergeCell ref="A71:D71"/>
    <mergeCell ref="E71:F71"/>
    <mergeCell ref="G71:I71"/>
    <mergeCell ref="J71:L71"/>
    <mergeCell ref="A72:D72"/>
    <mergeCell ref="E72:F72"/>
    <mergeCell ref="G72:I72"/>
    <mergeCell ref="J72:L72"/>
    <mergeCell ref="A77:D77"/>
    <mergeCell ref="E77:F77"/>
    <mergeCell ref="G77:I77"/>
    <mergeCell ref="J77:L77"/>
    <mergeCell ref="A78:D78"/>
    <mergeCell ref="E78:F78"/>
    <mergeCell ref="G78:I78"/>
    <mergeCell ref="J78:L78"/>
    <mergeCell ref="A75:D75"/>
    <mergeCell ref="E75:F75"/>
    <mergeCell ref="G75:I75"/>
    <mergeCell ref="J75:L75"/>
    <mergeCell ref="A76:D76"/>
    <mergeCell ref="E76:F76"/>
    <mergeCell ref="G76:I76"/>
    <mergeCell ref="J76:L76"/>
    <mergeCell ref="A81:D81"/>
    <mergeCell ref="E81:F81"/>
    <mergeCell ref="G81:I81"/>
    <mergeCell ref="J81:L81"/>
    <mergeCell ref="A82:D82"/>
    <mergeCell ref="E82:F82"/>
    <mergeCell ref="G82:I82"/>
    <mergeCell ref="J82:L82"/>
    <mergeCell ref="A79:D79"/>
    <mergeCell ref="E79:F79"/>
    <mergeCell ref="G79:I79"/>
    <mergeCell ref="J79:L79"/>
    <mergeCell ref="A80:D80"/>
    <mergeCell ref="E80:F80"/>
    <mergeCell ref="G80:I80"/>
    <mergeCell ref="J80:L80"/>
    <mergeCell ref="A85:D85"/>
    <mergeCell ref="E85:F85"/>
    <mergeCell ref="G85:I85"/>
    <mergeCell ref="J85:L85"/>
    <mergeCell ref="A83:D83"/>
    <mergeCell ref="E83:F83"/>
    <mergeCell ref="G83:I83"/>
    <mergeCell ref="J83:L83"/>
    <mergeCell ref="A84:D84"/>
    <mergeCell ref="E84:F84"/>
    <mergeCell ref="G84:I84"/>
    <mergeCell ref="J84:L84"/>
    <mergeCell ref="A86:D86"/>
    <mergeCell ref="E86:F86"/>
    <mergeCell ref="G86:I86"/>
    <mergeCell ref="J86:L86"/>
    <mergeCell ref="A87:D87"/>
    <mergeCell ref="E87:F87"/>
    <mergeCell ref="G87:I87"/>
    <mergeCell ref="J87:L87"/>
    <mergeCell ref="A88:D88"/>
    <mergeCell ref="E88:F88"/>
    <mergeCell ref="G88:I88"/>
    <mergeCell ref="J88:L88"/>
    <mergeCell ref="A89:D89"/>
    <mergeCell ref="E89:F89"/>
    <mergeCell ref="G89:I89"/>
    <mergeCell ref="J89:L89"/>
    <mergeCell ref="A90:D90"/>
    <mergeCell ref="E90:F90"/>
    <mergeCell ref="G90:I90"/>
    <mergeCell ref="J90:L90"/>
    <mergeCell ref="A91:D91"/>
    <mergeCell ref="E91:F91"/>
    <mergeCell ref="G91:I91"/>
    <mergeCell ref="J91:L91"/>
    <mergeCell ref="A92:D92"/>
    <mergeCell ref="E92:F92"/>
    <mergeCell ref="G92:I92"/>
    <mergeCell ref="J92:L92"/>
    <mergeCell ref="A93:D93"/>
    <mergeCell ref="E93:F93"/>
    <mergeCell ref="G93:I93"/>
    <mergeCell ref="J93:L93"/>
    <mergeCell ref="A94:D94"/>
    <mergeCell ref="E94:F94"/>
    <mergeCell ref="G94:I94"/>
    <mergeCell ref="J94:L94"/>
    <mergeCell ref="A95:D95"/>
    <mergeCell ref="E95:F95"/>
    <mergeCell ref="G95:I95"/>
    <mergeCell ref="J95:L95"/>
    <mergeCell ref="A96:D96"/>
    <mergeCell ref="E96:F96"/>
    <mergeCell ref="G96:I96"/>
    <mergeCell ref="J96:L96"/>
    <mergeCell ref="A97:D97"/>
    <mergeCell ref="E97:F97"/>
    <mergeCell ref="G97:I97"/>
    <mergeCell ref="J97:L97"/>
    <mergeCell ref="A98:D98"/>
    <mergeCell ref="E98:F98"/>
    <mergeCell ref="G98:I98"/>
    <mergeCell ref="J98:L98"/>
    <mergeCell ref="A99:D99"/>
    <mergeCell ref="E99:F99"/>
    <mergeCell ref="G99:I99"/>
    <mergeCell ref="J99:L99"/>
    <mergeCell ref="A100:D100"/>
    <mergeCell ref="E100:F100"/>
    <mergeCell ref="G100:I100"/>
    <mergeCell ref="J100:L100"/>
    <mergeCell ref="A101:D101"/>
    <mergeCell ref="E101:F101"/>
    <mergeCell ref="G101:I101"/>
    <mergeCell ref="J101:L101"/>
    <mergeCell ref="A102:D102"/>
    <mergeCell ref="E102:F102"/>
    <mergeCell ref="G102:I102"/>
    <mergeCell ref="J102:L102"/>
    <mergeCell ref="A103:D103"/>
    <mergeCell ref="E103:F103"/>
    <mergeCell ref="G103:I103"/>
    <mergeCell ref="J103:L103"/>
    <mergeCell ref="A104:D104"/>
    <mergeCell ref="E104:F104"/>
    <mergeCell ref="G104:I104"/>
    <mergeCell ref="J104:L104"/>
    <mergeCell ref="A105:D105"/>
    <mergeCell ref="E105:F105"/>
    <mergeCell ref="G105:I105"/>
    <mergeCell ref="J105:L105"/>
    <mergeCell ref="A106:D106"/>
    <mergeCell ref="E106:F106"/>
    <mergeCell ref="G106:I106"/>
    <mergeCell ref="J106:L106"/>
    <mergeCell ref="A107:D107"/>
    <mergeCell ref="E107:F107"/>
    <mergeCell ref="G107:I107"/>
    <mergeCell ref="J107:L107"/>
    <mergeCell ref="A108:D108"/>
    <mergeCell ref="E108:F108"/>
    <mergeCell ref="G108:I108"/>
    <mergeCell ref="J108:L108"/>
    <mergeCell ref="A109:D109"/>
    <mergeCell ref="E109:F109"/>
    <mergeCell ref="G109:I109"/>
    <mergeCell ref="J109:L109"/>
    <mergeCell ref="A110:D110"/>
    <mergeCell ref="E110:F110"/>
    <mergeCell ref="G110:I110"/>
    <mergeCell ref="J110:L110"/>
    <mergeCell ref="A111:D111"/>
    <mergeCell ref="E111:F111"/>
    <mergeCell ref="G111:I111"/>
    <mergeCell ref="J111:L111"/>
    <mergeCell ref="A112:D112"/>
    <mergeCell ref="E112:F112"/>
    <mergeCell ref="G112:I112"/>
    <mergeCell ref="J112:L112"/>
    <mergeCell ref="A113:D113"/>
    <mergeCell ref="E113:F113"/>
    <mergeCell ref="G113:I113"/>
    <mergeCell ref="J113:L113"/>
    <mergeCell ref="A114:D114"/>
    <mergeCell ref="E114:F114"/>
    <mergeCell ref="G114:I114"/>
    <mergeCell ref="J114:L114"/>
    <mergeCell ref="A115:D115"/>
    <mergeCell ref="E115:F115"/>
    <mergeCell ref="G115:I115"/>
    <mergeCell ref="J115:L115"/>
    <mergeCell ref="A116:D116"/>
    <mergeCell ref="E116:F116"/>
    <mergeCell ref="G116:I116"/>
    <mergeCell ref="J116:L116"/>
    <mergeCell ref="A117:D117"/>
    <mergeCell ref="E117:F117"/>
    <mergeCell ref="G117:I117"/>
    <mergeCell ref="J117:L117"/>
    <mergeCell ref="A118:D118"/>
    <mergeCell ref="E118:F118"/>
    <mergeCell ref="G118:I118"/>
    <mergeCell ref="J118:L118"/>
    <mergeCell ref="A119:D119"/>
    <mergeCell ref="E119:F119"/>
    <mergeCell ref="G119:I119"/>
    <mergeCell ref="J119:L119"/>
    <mergeCell ref="A120:D120"/>
    <mergeCell ref="E120:F120"/>
    <mergeCell ref="G120:I120"/>
    <mergeCell ref="J120:L120"/>
    <mergeCell ref="A121:D121"/>
    <mergeCell ref="E121:F121"/>
    <mergeCell ref="G121:I121"/>
    <mergeCell ref="J121:L121"/>
    <mergeCell ref="A122:D122"/>
    <mergeCell ref="E122:F122"/>
    <mergeCell ref="G122:I122"/>
    <mergeCell ref="J122:L122"/>
    <mergeCell ref="A123:D123"/>
    <mergeCell ref="E123:F123"/>
    <mergeCell ref="G123:I123"/>
    <mergeCell ref="J123:L123"/>
    <mergeCell ref="A124:D124"/>
    <mergeCell ref="E124:F124"/>
    <mergeCell ref="G124:I124"/>
    <mergeCell ref="J124:L124"/>
    <mergeCell ref="A125:D125"/>
    <mergeCell ref="E125:F125"/>
    <mergeCell ref="G125:I125"/>
    <mergeCell ref="J125:L125"/>
    <mergeCell ref="A126:D126"/>
    <mergeCell ref="E126:F126"/>
    <mergeCell ref="G126:I126"/>
    <mergeCell ref="J126:L126"/>
    <mergeCell ref="A127:D127"/>
    <mergeCell ref="E127:F127"/>
    <mergeCell ref="G127:I127"/>
    <mergeCell ref="J127:L127"/>
    <mergeCell ref="A131:D131"/>
    <mergeCell ref="E131:F131"/>
    <mergeCell ref="G131:I131"/>
    <mergeCell ref="J131:L131"/>
    <mergeCell ref="A128:D128"/>
    <mergeCell ref="E128:F128"/>
    <mergeCell ref="G128:I128"/>
    <mergeCell ref="J128:L128"/>
    <mergeCell ref="A129:D129"/>
    <mergeCell ref="E129:F129"/>
    <mergeCell ref="G129:I129"/>
    <mergeCell ref="J129:L129"/>
    <mergeCell ref="A130:D130"/>
    <mergeCell ref="E130:F130"/>
    <mergeCell ref="G130:I130"/>
    <mergeCell ref="J130:L130"/>
  </mergeCells>
  <dataValidations xWindow="194" yWindow="590" count="1">
    <dataValidation operator="greaterThanOrEqual" allowBlank="1" showInputMessage="1" showErrorMessage="1" errorTitle="Błędna wartość" error="Liczba osobników nie może być mniejsza od liczby rewirów." sqref="J18:L131"/>
  </dataValidation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94" yWindow="590" count="3">
        <x14:dataValidation type="list" allowBlank="1" showInputMessage="1" showErrorMessage="1">
          <x14:formula1>
            <xm:f>'Źródła listy rozwijanej'!$C$4:$C$5</xm:f>
          </x14:formula1>
          <xm:sqref>H13:H15 L13:L15 D13:D15 L11</xm:sqref>
        </x14:dataValidation>
        <x14:dataValidation type="list" allowBlank="1" showInputMessage="1" showErrorMessage="1" prompt="wybierz z listy">
          <x14:formula1>
            <xm:f>'Źródła listy rozwijanej'!$A$4:$A$17</xm:f>
          </x14:formula1>
          <xm:sqref>A18:D131</xm:sqref>
        </x14:dataValidation>
        <x14:dataValidation type="list" allowBlank="1" showInputMessage="1" showErrorMessage="1">
          <x14:formula1>
            <xm:f>'Źródła listy rozwijanej'!$E$4:$E$12</xm:f>
          </x14:formula1>
          <xm:sqref>E18:F131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33"/>
  <sheetViews>
    <sheetView showGridLines="0" view="pageLayout" zoomScaleNormal="100" workbookViewId="0">
      <selection activeCell="C7" sqref="C7:L7"/>
    </sheetView>
  </sheetViews>
  <sheetFormatPr defaultColWidth="9.140625" defaultRowHeight="12.75"/>
  <cols>
    <col min="1" max="1" width="6.85546875" style="2" customWidth="1"/>
    <col min="2" max="3" width="8.85546875" style="2" customWidth="1"/>
    <col min="4" max="4" width="7.28515625" style="2" customWidth="1"/>
    <col min="5" max="5" width="6.85546875" style="2" customWidth="1"/>
    <col min="6" max="6" width="8.85546875" style="2" customWidth="1"/>
    <col min="7" max="7" width="9" style="2" customWidth="1"/>
    <col min="8" max="8" width="7.28515625" style="2" customWidth="1"/>
    <col min="9" max="9" width="6.85546875" style="2" customWidth="1"/>
    <col min="10" max="10" width="9.7109375" style="2" customWidth="1"/>
    <col min="11" max="11" width="9" style="2" customWidth="1"/>
    <col min="12" max="12" width="7.28515625" style="2" customWidth="1"/>
    <col min="13" max="16384" width="9.140625" style="2"/>
  </cols>
  <sheetData>
    <row r="1" spans="1:12" ht="23.45" customHeight="1">
      <c r="A1" s="3"/>
      <c r="B1" s="3"/>
      <c r="C1" s="3"/>
      <c r="D1" s="3"/>
      <c r="E1" s="3"/>
      <c r="F1" s="3"/>
      <c r="G1" s="3"/>
      <c r="H1" s="4"/>
      <c r="I1" s="4"/>
      <c r="J1" s="4"/>
      <c r="K1" s="5"/>
      <c r="L1" s="5" t="s">
        <v>60</v>
      </c>
    </row>
    <row r="2" spans="1:12" ht="23.45" customHeight="1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7" t="s">
        <v>48</v>
      </c>
    </row>
    <row r="3" spans="1:12" ht="15" customHeight="1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7"/>
    </row>
    <row r="4" spans="1:12" ht="23.45" customHeight="1">
      <c r="A4" s="10" t="s">
        <v>3</v>
      </c>
      <c r="B4" s="4"/>
      <c r="C4" s="4"/>
      <c r="D4" s="4"/>
      <c r="E4" s="4"/>
      <c r="F4" s="4"/>
      <c r="G4" s="4"/>
      <c r="H4" s="4"/>
      <c r="I4" s="4"/>
      <c r="J4" s="4"/>
      <c r="K4" s="7"/>
      <c r="L4" s="9"/>
    </row>
    <row r="5" spans="1:12" ht="23.45" customHeight="1">
      <c r="A5" s="70" t="s">
        <v>84</v>
      </c>
      <c r="B5" s="70"/>
      <c r="C5" s="80">
        <f>KONTROLA1!C5</f>
        <v>0</v>
      </c>
      <c r="D5" s="80"/>
      <c r="E5" s="80"/>
      <c r="F5" s="80"/>
      <c r="G5" s="80"/>
      <c r="H5" s="80"/>
      <c r="I5" s="80"/>
      <c r="J5" s="80"/>
      <c r="K5" s="80"/>
      <c r="L5" s="80"/>
    </row>
    <row r="6" spans="1:12" ht="23.45" customHeight="1">
      <c r="A6" s="70" t="s">
        <v>32</v>
      </c>
      <c r="B6" s="70"/>
      <c r="C6" s="81">
        <f>KONTROLA1!C6</f>
        <v>0</v>
      </c>
      <c r="D6" s="81"/>
      <c r="E6" s="81"/>
      <c r="F6" s="70" t="s">
        <v>31</v>
      </c>
      <c r="G6" s="70"/>
      <c r="H6" s="82">
        <f>KONTROLA1!H6</f>
        <v>0</v>
      </c>
      <c r="I6" s="82"/>
      <c r="J6" s="82"/>
      <c r="K6" s="82"/>
      <c r="L6" s="82"/>
    </row>
    <row r="7" spans="1:12" ht="23.45" customHeight="1">
      <c r="A7" s="67" t="s">
        <v>21</v>
      </c>
      <c r="B7" s="67"/>
      <c r="C7" s="105"/>
      <c r="D7" s="106"/>
      <c r="E7" s="106"/>
      <c r="F7" s="106"/>
      <c r="G7" s="106"/>
      <c r="H7" s="106"/>
      <c r="I7" s="106"/>
      <c r="J7" s="106"/>
      <c r="K7" s="106"/>
      <c r="L7" s="107"/>
    </row>
    <row r="8" spans="1:12" ht="23.45" customHeight="1">
      <c r="A8" s="74" t="s">
        <v>40</v>
      </c>
      <c r="B8" s="74"/>
      <c r="C8" s="74"/>
      <c r="D8"/>
      <c r="E8"/>
      <c r="F8"/>
      <c r="G8"/>
      <c r="H8"/>
      <c r="I8"/>
      <c r="J8"/>
      <c r="K8"/>
      <c r="L8"/>
    </row>
    <row r="9" spans="1:12" ht="23.45" customHeight="1">
      <c r="A9" s="78" t="s">
        <v>4</v>
      </c>
      <c r="B9" s="79"/>
      <c r="C9" s="83">
        <f>KONTROLA1!C9</f>
        <v>0</v>
      </c>
      <c r="D9" s="84"/>
      <c r="E9"/>
      <c r="F9"/>
      <c r="G9"/>
      <c r="H9"/>
      <c r="I9"/>
      <c r="J9"/>
      <c r="K9"/>
      <c r="L9"/>
    </row>
    <row r="10" spans="1:12" ht="10.7" customHeight="1">
      <c r="A10" s="28"/>
      <c r="B10" s="28"/>
      <c r="C10" s="27"/>
      <c r="D10" s="43"/>
      <c r="E10"/>
      <c r="F10"/>
      <c r="G10"/>
      <c r="H10"/>
      <c r="I10"/>
      <c r="J10"/>
      <c r="K10"/>
      <c r="L10"/>
    </row>
    <row r="11" spans="1:12" ht="23.45" customHeight="1">
      <c r="A11" s="10" t="s">
        <v>28</v>
      </c>
      <c r="B11" s="11"/>
      <c r="C11" s="11"/>
      <c r="D11" s="60" t="s">
        <v>49</v>
      </c>
      <c r="E11" s="61"/>
      <c r="F11" s="62"/>
      <c r="G11" s="63"/>
      <c r="H11" s="63"/>
      <c r="I11" s="64"/>
      <c r="J11" s="65" t="s">
        <v>37</v>
      </c>
      <c r="K11" s="66"/>
      <c r="L11" s="44"/>
    </row>
    <row r="12" spans="1:12" ht="33.950000000000003" customHeight="1">
      <c r="A12" s="16" t="s">
        <v>29</v>
      </c>
      <c r="B12" s="16" t="s">
        <v>38</v>
      </c>
      <c r="C12" s="16" t="s">
        <v>39</v>
      </c>
      <c r="D12" s="16" t="s">
        <v>36</v>
      </c>
      <c r="E12" s="16" t="s">
        <v>29</v>
      </c>
      <c r="F12" s="16" t="s">
        <v>38</v>
      </c>
      <c r="G12" s="16" t="s">
        <v>39</v>
      </c>
      <c r="H12" s="16" t="s">
        <v>36</v>
      </c>
      <c r="I12" s="16" t="s">
        <v>29</v>
      </c>
      <c r="J12" s="16" t="s">
        <v>38</v>
      </c>
      <c r="K12" s="16" t="s">
        <v>39</v>
      </c>
      <c r="L12" s="16" t="s">
        <v>41</v>
      </c>
    </row>
    <row r="13" spans="1:12" ht="18.600000000000001" customHeight="1">
      <c r="A13" s="13">
        <v>1</v>
      </c>
      <c r="B13" s="48"/>
      <c r="C13" s="48"/>
      <c r="D13" s="24"/>
      <c r="E13" s="13">
        <v>4</v>
      </c>
      <c r="F13" s="48"/>
      <c r="G13" s="48"/>
      <c r="H13" s="25"/>
      <c r="I13" s="13">
        <v>7</v>
      </c>
      <c r="J13" s="48"/>
      <c r="K13" s="48"/>
      <c r="L13" s="24"/>
    </row>
    <row r="14" spans="1:12" ht="18.600000000000001" customHeight="1">
      <c r="A14" s="13">
        <v>2</v>
      </c>
      <c r="B14" s="48"/>
      <c r="C14" s="48"/>
      <c r="D14" s="24"/>
      <c r="E14" s="13">
        <v>5</v>
      </c>
      <c r="F14" s="48"/>
      <c r="G14" s="48"/>
      <c r="H14" s="25"/>
      <c r="I14" s="13">
        <v>8</v>
      </c>
      <c r="J14" s="48"/>
      <c r="K14" s="48"/>
      <c r="L14" s="24"/>
    </row>
    <row r="15" spans="1:12" ht="18.600000000000001" customHeight="1">
      <c r="A15" s="13">
        <v>3</v>
      </c>
      <c r="B15" s="48"/>
      <c r="C15" s="48"/>
      <c r="D15" s="24"/>
      <c r="E15" s="13">
        <v>6</v>
      </c>
      <c r="F15" s="48"/>
      <c r="G15" s="48"/>
      <c r="H15" s="25"/>
      <c r="I15" s="13">
        <v>9</v>
      </c>
      <c r="J15" s="48"/>
      <c r="K15" s="48"/>
      <c r="L15" s="24"/>
    </row>
    <row r="16" spans="1:12" ht="19.899999999999999" customHeight="1">
      <c r="A16" s="10" t="s">
        <v>86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8.600000000000001" customHeight="1">
      <c r="A17" s="68" t="s">
        <v>23</v>
      </c>
      <c r="B17" s="68"/>
      <c r="C17" s="68"/>
      <c r="D17" s="68"/>
      <c r="E17" s="68" t="s">
        <v>30</v>
      </c>
      <c r="F17" s="68"/>
      <c r="G17" s="68" t="s">
        <v>46</v>
      </c>
      <c r="H17" s="68"/>
      <c r="I17" s="68"/>
      <c r="J17" s="77" t="s">
        <v>47</v>
      </c>
      <c r="K17" s="77"/>
      <c r="L17" s="77"/>
    </row>
    <row r="18" spans="1:12" ht="18.600000000000001" customHeight="1">
      <c r="A18" s="57"/>
      <c r="B18" s="57"/>
      <c r="C18" s="57"/>
      <c r="D18" s="57"/>
      <c r="E18" s="58"/>
      <c r="F18" s="58"/>
      <c r="G18" s="58"/>
      <c r="H18" s="58"/>
      <c r="I18" s="58"/>
      <c r="J18" s="59"/>
      <c r="K18" s="59"/>
      <c r="L18" s="59"/>
    </row>
    <row r="19" spans="1:12" ht="18.600000000000001" customHeight="1">
      <c r="A19" s="57"/>
      <c r="B19" s="57"/>
      <c r="C19" s="57"/>
      <c r="D19" s="57"/>
      <c r="E19" s="58"/>
      <c r="F19" s="58"/>
      <c r="G19" s="58"/>
      <c r="H19" s="58"/>
      <c r="I19" s="58"/>
      <c r="J19" s="59"/>
      <c r="K19" s="59"/>
      <c r="L19" s="59"/>
    </row>
    <row r="20" spans="1:12" ht="18.600000000000001" customHeight="1">
      <c r="A20" s="57"/>
      <c r="B20" s="57"/>
      <c r="C20" s="57"/>
      <c r="D20" s="57"/>
      <c r="E20" s="58"/>
      <c r="F20" s="58"/>
      <c r="G20" s="58"/>
      <c r="H20" s="58"/>
      <c r="I20" s="58"/>
      <c r="J20" s="59"/>
      <c r="K20" s="59"/>
      <c r="L20" s="59"/>
    </row>
    <row r="21" spans="1:12" ht="18.600000000000001" customHeight="1">
      <c r="A21" s="57"/>
      <c r="B21" s="57"/>
      <c r="C21" s="57"/>
      <c r="D21" s="57"/>
      <c r="E21" s="58"/>
      <c r="F21" s="58"/>
      <c r="G21" s="58"/>
      <c r="H21" s="58"/>
      <c r="I21" s="58"/>
      <c r="J21" s="59"/>
      <c r="K21" s="59"/>
      <c r="L21" s="59"/>
    </row>
    <row r="22" spans="1:12" ht="18.600000000000001" customHeight="1">
      <c r="A22" s="57"/>
      <c r="B22" s="57"/>
      <c r="C22" s="57"/>
      <c r="D22" s="57"/>
      <c r="E22" s="58"/>
      <c r="F22" s="58"/>
      <c r="G22" s="58"/>
      <c r="H22" s="58"/>
      <c r="I22" s="58"/>
      <c r="J22" s="59"/>
      <c r="K22" s="59"/>
      <c r="L22" s="59"/>
    </row>
    <row r="23" spans="1:12" ht="18.600000000000001" customHeight="1">
      <c r="A23" s="57"/>
      <c r="B23" s="57"/>
      <c r="C23" s="57"/>
      <c r="D23" s="57"/>
      <c r="E23" s="58"/>
      <c r="F23" s="58"/>
      <c r="G23" s="58"/>
      <c r="H23" s="58"/>
      <c r="I23" s="58"/>
      <c r="J23" s="59"/>
      <c r="K23" s="59"/>
      <c r="L23" s="59"/>
    </row>
    <row r="24" spans="1:12" ht="18.600000000000001" customHeight="1">
      <c r="A24" s="57"/>
      <c r="B24" s="57"/>
      <c r="C24" s="57"/>
      <c r="D24" s="57"/>
      <c r="E24" s="58"/>
      <c r="F24" s="58"/>
      <c r="G24" s="58"/>
      <c r="H24" s="58"/>
      <c r="I24" s="58"/>
      <c r="J24" s="59"/>
      <c r="K24" s="59"/>
      <c r="L24" s="59"/>
    </row>
    <row r="25" spans="1:12" ht="18.600000000000001" customHeight="1">
      <c r="A25" s="57"/>
      <c r="B25" s="57"/>
      <c r="C25" s="57"/>
      <c r="D25" s="57"/>
      <c r="E25" s="58"/>
      <c r="F25" s="58"/>
      <c r="G25" s="58"/>
      <c r="H25" s="58"/>
      <c r="I25" s="58"/>
      <c r="J25" s="59"/>
      <c r="K25" s="59"/>
      <c r="L25" s="59"/>
    </row>
    <row r="26" spans="1:12" ht="18.600000000000001" customHeight="1">
      <c r="A26" s="57"/>
      <c r="B26" s="57"/>
      <c r="C26" s="57"/>
      <c r="D26" s="57"/>
      <c r="E26" s="58"/>
      <c r="F26" s="58"/>
      <c r="G26" s="58"/>
      <c r="H26" s="58"/>
      <c r="I26" s="58"/>
      <c r="J26" s="59"/>
      <c r="K26" s="59"/>
      <c r="L26" s="59"/>
    </row>
    <row r="27" spans="1:12" ht="18.600000000000001" customHeight="1">
      <c r="A27" s="57"/>
      <c r="B27" s="57"/>
      <c r="C27" s="57"/>
      <c r="D27" s="57"/>
      <c r="E27" s="58"/>
      <c r="F27" s="58"/>
      <c r="G27" s="58"/>
      <c r="H27" s="58"/>
      <c r="I27" s="58"/>
      <c r="J27" s="59"/>
      <c r="K27" s="59"/>
      <c r="L27" s="59"/>
    </row>
    <row r="28" spans="1:12" ht="18.600000000000001" customHeight="1">
      <c r="A28" s="57"/>
      <c r="B28" s="57"/>
      <c r="C28" s="57"/>
      <c r="D28" s="57"/>
      <c r="E28" s="58"/>
      <c r="F28" s="58"/>
      <c r="G28" s="58"/>
      <c r="H28" s="58"/>
      <c r="I28" s="58"/>
      <c r="J28" s="59"/>
      <c r="K28" s="59"/>
      <c r="L28" s="59"/>
    </row>
    <row r="29" spans="1:12" ht="18.600000000000001" customHeight="1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59"/>
    </row>
    <row r="30" spans="1:12" ht="18.600000000000001" customHeight="1">
      <c r="A30" s="57"/>
      <c r="B30" s="57"/>
      <c r="C30" s="57"/>
      <c r="D30" s="57"/>
      <c r="E30" s="58"/>
      <c r="F30" s="58"/>
      <c r="G30" s="58"/>
      <c r="H30" s="58"/>
      <c r="I30" s="58"/>
      <c r="J30" s="59"/>
      <c r="K30" s="59"/>
      <c r="L30" s="59"/>
    </row>
    <row r="31" spans="1:12" ht="18.600000000000001" customHeight="1">
      <c r="A31" s="57"/>
      <c r="B31" s="57"/>
      <c r="C31" s="57"/>
      <c r="D31" s="57"/>
      <c r="E31" s="58"/>
      <c r="F31" s="58"/>
      <c r="G31" s="58"/>
      <c r="H31" s="58"/>
      <c r="I31" s="58"/>
      <c r="J31" s="59"/>
      <c r="K31" s="59"/>
      <c r="L31" s="59"/>
    </row>
    <row r="32" spans="1:12" ht="18.600000000000001" customHeight="1">
      <c r="A32" s="57"/>
      <c r="B32" s="57"/>
      <c r="C32" s="57"/>
      <c r="D32" s="57"/>
      <c r="E32" s="58"/>
      <c r="F32" s="58"/>
      <c r="G32" s="58"/>
      <c r="H32" s="58"/>
      <c r="I32" s="58"/>
      <c r="J32" s="59"/>
      <c r="K32" s="59"/>
      <c r="L32" s="59"/>
    </row>
    <row r="33" spans="1:12" ht="18.600000000000001" customHeight="1">
      <c r="A33" s="57"/>
      <c r="B33" s="57"/>
      <c r="C33" s="57"/>
      <c r="D33" s="57"/>
      <c r="E33" s="58"/>
      <c r="F33" s="58"/>
      <c r="G33" s="58"/>
      <c r="H33" s="58"/>
      <c r="I33" s="58"/>
      <c r="J33" s="59"/>
      <c r="K33" s="59"/>
      <c r="L33" s="59"/>
    </row>
    <row r="34" spans="1:12" ht="18.600000000000001" customHeight="1">
      <c r="A34" s="57"/>
      <c r="B34" s="57"/>
      <c r="C34" s="57"/>
      <c r="D34" s="57"/>
      <c r="E34" s="58"/>
      <c r="F34" s="58"/>
      <c r="G34" s="58"/>
      <c r="H34" s="58"/>
      <c r="I34" s="58"/>
      <c r="J34" s="59"/>
      <c r="K34" s="59"/>
      <c r="L34" s="59"/>
    </row>
    <row r="35" spans="1:12" ht="18.600000000000001" customHeight="1">
      <c r="A35" s="57"/>
      <c r="B35" s="57"/>
      <c r="C35" s="57"/>
      <c r="D35" s="57"/>
      <c r="E35" s="58"/>
      <c r="F35" s="58"/>
      <c r="G35" s="58"/>
      <c r="H35" s="58"/>
      <c r="I35" s="58"/>
      <c r="J35" s="59"/>
      <c r="K35" s="59"/>
      <c r="L35" s="59"/>
    </row>
    <row r="36" spans="1:12" ht="18.600000000000001" customHeight="1">
      <c r="A36" s="57"/>
      <c r="B36" s="57"/>
      <c r="C36" s="57"/>
      <c r="D36" s="57"/>
      <c r="E36" s="58"/>
      <c r="F36" s="58"/>
      <c r="G36" s="58"/>
      <c r="H36" s="58"/>
      <c r="I36" s="58"/>
      <c r="J36" s="59"/>
      <c r="K36" s="59"/>
      <c r="L36" s="59"/>
    </row>
    <row r="37" spans="1:12" ht="18.600000000000001" customHeight="1">
      <c r="A37" s="57"/>
      <c r="B37" s="57"/>
      <c r="C37" s="57"/>
      <c r="D37" s="57"/>
      <c r="E37" s="58"/>
      <c r="F37" s="58"/>
      <c r="G37" s="58"/>
      <c r="H37" s="58"/>
      <c r="I37" s="58"/>
      <c r="J37" s="59"/>
      <c r="K37" s="59"/>
      <c r="L37" s="59"/>
    </row>
    <row r="38" spans="1:12" ht="18.600000000000001" customHeight="1">
      <c r="A38" s="57"/>
      <c r="B38" s="57"/>
      <c r="C38" s="57"/>
      <c r="D38" s="57"/>
      <c r="E38" s="58"/>
      <c r="F38" s="58"/>
      <c r="G38" s="58"/>
      <c r="H38" s="58"/>
      <c r="I38" s="58"/>
      <c r="J38" s="59"/>
      <c r="K38" s="59"/>
      <c r="L38" s="59"/>
    </row>
    <row r="39" spans="1:12" ht="18.600000000000001" customHeight="1">
      <c r="A39" s="57"/>
      <c r="B39" s="57"/>
      <c r="C39" s="57"/>
      <c r="D39" s="57"/>
      <c r="E39" s="58"/>
      <c r="F39" s="58"/>
      <c r="G39" s="58"/>
      <c r="H39" s="58"/>
      <c r="I39" s="58"/>
      <c r="J39" s="59"/>
      <c r="K39" s="59"/>
      <c r="L39" s="59"/>
    </row>
    <row r="40" spans="1:12" ht="18.600000000000001" customHeight="1">
      <c r="A40" s="57"/>
      <c r="B40" s="57"/>
      <c r="C40" s="57"/>
      <c r="D40" s="57"/>
      <c r="E40" s="58"/>
      <c r="F40" s="58"/>
      <c r="G40" s="58"/>
      <c r="H40" s="58"/>
      <c r="I40" s="58"/>
      <c r="J40" s="59"/>
      <c r="K40" s="59"/>
      <c r="L40" s="59"/>
    </row>
    <row r="41" spans="1:12" ht="18.600000000000001" customHeight="1">
      <c r="A41" s="57"/>
      <c r="B41" s="57"/>
      <c r="C41" s="57"/>
      <c r="D41" s="57"/>
      <c r="E41" s="58"/>
      <c r="F41" s="58"/>
      <c r="G41" s="58"/>
      <c r="H41" s="58"/>
      <c r="I41" s="58"/>
      <c r="J41" s="59"/>
      <c r="K41" s="59"/>
      <c r="L41" s="59"/>
    </row>
    <row r="42" spans="1:12" ht="18.600000000000001" customHeight="1">
      <c r="A42" s="57"/>
      <c r="B42" s="57"/>
      <c r="C42" s="57"/>
      <c r="D42" s="57"/>
      <c r="E42" s="58"/>
      <c r="F42" s="58"/>
      <c r="G42" s="58"/>
      <c r="H42" s="58"/>
      <c r="I42" s="58"/>
      <c r="J42" s="59"/>
      <c r="K42" s="59"/>
      <c r="L42" s="59"/>
    </row>
    <row r="43" spans="1:12" ht="18.600000000000001" customHeight="1">
      <c r="A43" s="57"/>
      <c r="B43" s="57"/>
      <c r="C43" s="57"/>
      <c r="D43" s="57"/>
      <c r="E43" s="58"/>
      <c r="F43" s="58"/>
      <c r="G43" s="58"/>
      <c r="H43" s="58"/>
      <c r="I43" s="58"/>
      <c r="J43" s="59"/>
      <c r="K43" s="59"/>
      <c r="L43" s="59"/>
    </row>
    <row r="44" spans="1:12" ht="18.600000000000001" customHeight="1">
      <c r="A44" s="57"/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1:12" ht="18.600000000000001" customHeight="1">
      <c r="A45" s="57"/>
      <c r="B45" s="57"/>
      <c r="C45" s="57"/>
      <c r="D45" s="57"/>
      <c r="E45" s="58"/>
      <c r="F45" s="58"/>
      <c r="G45" s="58"/>
      <c r="H45" s="58"/>
      <c r="I45" s="58"/>
      <c r="J45" s="59"/>
      <c r="K45" s="59"/>
      <c r="L45" s="59"/>
    </row>
    <row r="46" spans="1:12" ht="18.600000000000001" customHeight="1">
      <c r="A46" s="57"/>
      <c r="B46" s="57"/>
      <c r="C46" s="57"/>
      <c r="D46" s="57"/>
      <c r="E46" s="58"/>
      <c r="F46" s="58"/>
      <c r="G46" s="58"/>
      <c r="H46" s="58"/>
      <c r="I46" s="58"/>
      <c r="J46" s="59"/>
      <c r="K46" s="59"/>
      <c r="L46" s="59"/>
    </row>
    <row r="47" spans="1:12" ht="18.600000000000001" customHeight="1">
      <c r="A47" s="57"/>
      <c r="B47" s="57"/>
      <c r="C47" s="57"/>
      <c r="D47" s="57"/>
      <c r="E47" s="58"/>
      <c r="F47" s="58"/>
      <c r="G47" s="58"/>
      <c r="H47" s="58"/>
      <c r="I47" s="58"/>
      <c r="J47" s="59"/>
      <c r="K47" s="59"/>
      <c r="L47" s="59"/>
    </row>
    <row r="48" spans="1:12" ht="18.600000000000001" customHeight="1">
      <c r="A48" s="57"/>
      <c r="B48" s="57"/>
      <c r="C48" s="57"/>
      <c r="D48" s="57"/>
      <c r="E48" s="58"/>
      <c r="F48" s="58"/>
      <c r="G48" s="58"/>
      <c r="H48" s="58"/>
      <c r="I48" s="58"/>
      <c r="J48" s="59"/>
      <c r="K48" s="59"/>
      <c r="L48" s="59"/>
    </row>
    <row r="49" spans="1:12" ht="18.600000000000001" customHeight="1">
      <c r="A49" s="57"/>
      <c r="B49" s="57"/>
      <c r="C49" s="57"/>
      <c r="D49" s="57"/>
      <c r="E49" s="58"/>
      <c r="F49" s="58"/>
      <c r="G49" s="58"/>
      <c r="H49" s="58"/>
      <c r="I49" s="58"/>
      <c r="J49" s="59"/>
      <c r="K49" s="59"/>
      <c r="L49" s="59"/>
    </row>
    <row r="50" spans="1:12" ht="18.600000000000001" customHeight="1">
      <c r="A50" s="57"/>
      <c r="B50" s="57"/>
      <c r="C50" s="57"/>
      <c r="D50" s="57"/>
      <c r="E50" s="58"/>
      <c r="F50" s="58"/>
      <c r="G50" s="58"/>
      <c r="H50" s="58"/>
      <c r="I50" s="58"/>
      <c r="J50" s="59"/>
      <c r="K50" s="59"/>
      <c r="L50" s="59"/>
    </row>
    <row r="51" spans="1:12" ht="18.600000000000001" customHeight="1">
      <c r="A51" s="57"/>
      <c r="B51" s="57"/>
      <c r="C51" s="57"/>
      <c r="D51" s="57"/>
      <c r="E51" s="58"/>
      <c r="F51" s="58"/>
      <c r="G51" s="58"/>
      <c r="H51" s="58"/>
      <c r="I51" s="58"/>
      <c r="J51" s="59"/>
      <c r="K51" s="59"/>
      <c r="L51" s="59"/>
    </row>
    <row r="52" spans="1:12" ht="18.600000000000001" customHeight="1">
      <c r="A52" s="57"/>
      <c r="B52" s="57"/>
      <c r="C52" s="57"/>
      <c r="D52" s="57"/>
      <c r="E52" s="58"/>
      <c r="F52" s="58"/>
      <c r="G52" s="58"/>
      <c r="H52" s="58"/>
      <c r="I52" s="58"/>
      <c r="J52" s="59"/>
      <c r="K52" s="59"/>
      <c r="L52" s="59"/>
    </row>
    <row r="53" spans="1:12" ht="18.600000000000001" customHeight="1">
      <c r="A53" s="57"/>
      <c r="B53" s="57"/>
      <c r="C53" s="57"/>
      <c r="D53" s="57"/>
      <c r="E53" s="58"/>
      <c r="F53" s="58"/>
      <c r="G53" s="58"/>
      <c r="H53" s="58"/>
      <c r="I53" s="58"/>
      <c r="J53" s="59"/>
      <c r="K53" s="59"/>
      <c r="L53" s="59"/>
    </row>
    <row r="54" spans="1:12" ht="18.600000000000001" customHeight="1">
      <c r="A54" s="57"/>
      <c r="B54" s="57"/>
      <c r="C54" s="57"/>
      <c r="D54" s="57"/>
      <c r="E54" s="58"/>
      <c r="F54" s="58"/>
      <c r="G54" s="58"/>
      <c r="H54" s="58"/>
      <c r="I54" s="58"/>
      <c r="J54" s="59"/>
      <c r="K54" s="59"/>
      <c r="L54" s="59"/>
    </row>
    <row r="55" spans="1:12" ht="18.600000000000001" customHeight="1">
      <c r="A55" s="57"/>
      <c r="B55" s="57"/>
      <c r="C55" s="57"/>
      <c r="D55" s="57"/>
      <c r="E55" s="58"/>
      <c r="F55" s="58"/>
      <c r="G55" s="58"/>
      <c r="H55" s="58"/>
      <c r="I55" s="58"/>
      <c r="J55" s="59"/>
      <c r="K55" s="59"/>
      <c r="L55" s="59"/>
    </row>
    <row r="56" spans="1:12" ht="18.600000000000001" customHeight="1">
      <c r="A56" s="57"/>
      <c r="B56" s="57"/>
      <c r="C56" s="57"/>
      <c r="D56" s="57"/>
      <c r="E56" s="58"/>
      <c r="F56" s="58"/>
      <c r="G56" s="58"/>
      <c r="H56" s="58"/>
      <c r="I56" s="58"/>
      <c r="J56" s="59"/>
      <c r="K56" s="59"/>
      <c r="L56" s="59"/>
    </row>
    <row r="57" spans="1:12" ht="18.600000000000001" customHeight="1">
      <c r="A57" s="57"/>
      <c r="B57" s="57"/>
      <c r="C57" s="57"/>
      <c r="D57" s="57"/>
      <c r="E57" s="58"/>
      <c r="F57" s="58"/>
      <c r="G57" s="58"/>
      <c r="H57" s="58"/>
      <c r="I57" s="58"/>
      <c r="J57" s="59"/>
      <c r="K57" s="59"/>
      <c r="L57" s="59"/>
    </row>
    <row r="58" spans="1:12" ht="18.600000000000001" customHeight="1">
      <c r="A58" s="57"/>
      <c r="B58" s="57"/>
      <c r="C58" s="57"/>
      <c r="D58" s="57"/>
      <c r="E58" s="58"/>
      <c r="F58" s="58"/>
      <c r="G58" s="58"/>
      <c r="H58" s="58"/>
      <c r="I58" s="58"/>
      <c r="J58" s="59"/>
      <c r="K58" s="59"/>
      <c r="L58" s="59"/>
    </row>
    <row r="59" spans="1:12" ht="18.600000000000001" customHeight="1">
      <c r="A59" s="57"/>
      <c r="B59" s="57"/>
      <c r="C59" s="57"/>
      <c r="D59" s="57"/>
      <c r="E59" s="58"/>
      <c r="F59" s="58"/>
      <c r="G59" s="58"/>
      <c r="H59" s="58"/>
      <c r="I59" s="58"/>
      <c r="J59" s="59"/>
      <c r="K59" s="59"/>
      <c r="L59" s="59"/>
    </row>
    <row r="60" spans="1:12" ht="18.600000000000001" customHeight="1">
      <c r="A60" s="57"/>
      <c r="B60" s="57"/>
      <c r="C60" s="57"/>
      <c r="D60" s="57"/>
      <c r="E60" s="58"/>
      <c r="F60" s="58"/>
      <c r="G60" s="58"/>
      <c r="H60" s="58"/>
      <c r="I60" s="58"/>
      <c r="J60" s="59"/>
      <c r="K60" s="59"/>
      <c r="L60" s="59"/>
    </row>
    <row r="61" spans="1:12" ht="18.600000000000001" customHeight="1">
      <c r="A61" s="57"/>
      <c r="B61" s="57"/>
      <c r="C61" s="57"/>
      <c r="D61" s="57"/>
      <c r="E61" s="58"/>
      <c r="F61" s="58"/>
      <c r="G61" s="58"/>
      <c r="H61" s="58"/>
      <c r="I61" s="58"/>
      <c r="J61" s="59"/>
      <c r="K61" s="59"/>
      <c r="L61" s="59"/>
    </row>
    <row r="62" spans="1:12" ht="18.600000000000001" customHeight="1">
      <c r="A62" s="57"/>
      <c r="B62" s="57"/>
      <c r="C62" s="57"/>
      <c r="D62" s="57"/>
      <c r="E62" s="58"/>
      <c r="F62" s="58"/>
      <c r="G62" s="58"/>
      <c r="H62" s="58"/>
      <c r="I62" s="58"/>
      <c r="J62" s="59"/>
      <c r="K62" s="59"/>
      <c r="L62" s="59"/>
    </row>
    <row r="63" spans="1:12" ht="18.600000000000001" customHeight="1">
      <c r="A63" s="57"/>
      <c r="B63" s="57"/>
      <c r="C63" s="57"/>
      <c r="D63" s="57"/>
      <c r="E63" s="58"/>
      <c r="F63" s="58"/>
      <c r="G63" s="58"/>
      <c r="H63" s="58"/>
      <c r="I63" s="58"/>
      <c r="J63" s="59"/>
      <c r="K63" s="59"/>
      <c r="L63" s="59"/>
    </row>
    <row r="64" spans="1:12" ht="18.600000000000001" customHeight="1">
      <c r="A64" s="57"/>
      <c r="B64" s="57"/>
      <c r="C64" s="57"/>
      <c r="D64" s="57"/>
      <c r="E64" s="58"/>
      <c r="F64" s="58"/>
      <c r="G64" s="58"/>
      <c r="H64" s="58"/>
      <c r="I64" s="58"/>
      <c r="J64" s="59"/>
      <c r="K64" s="59"/>
      <c r="L64" s="59"/>
    </row>
    <row r="65" spans="1:12" ht="18.600000000000001" customHeight="1">
      <c r="A65" s="57"/>
      <c r="B65" s="57"/>
      <c r="C65" s="57"/>
      <c r="D65" s="57"/>
      <c r="E65" s="58"/>
      <c r="F65" s="58"/>
      <c r="G65" s="58"/>
      <c r="H65" s="58"/>
      <c r="I65" s="58"/>
      <c r="J65" s="59"/>
      <c r="K65" s="59"/>
      <c r="L65" s="59"/>
    </row>
    <row r="66" spans="1:12" ht="18.600000000000001" customHeight="1">
      <c r="A66" s="57"/>
      <c r="B66" s="57"/>
      <c r="C66" s="57"/>
      <c r="D66" s="57"/>
      <c r="E66" s="58"/>
      <c r="F66" s="58"/>
      <c r="G66" s="58"/>
      <c r="H66" s="58"/>
      <c r="I66" s="58"/>
      <c r="J66" s="59"/>
      <c r="K66" s="59"/>
      <c r="L66" s="59"/>
    </row>
    <row r="67" spans="1:12" ht="18.600000000000001" customHeight="1">
      <c r="A67" s="57"/>
      <c r="B67" s="57"/>
      <c r="C67" s="57"/>
      <c r="D67" s="57"/>
      <c r="E67" s="58"/>
      <c r="F67" s="58"/>
      <c r="G67" s="58"/>
      <c r="H67" s="58"/>
      <c r="I67" s="58"/>
      <c r="J67" s="59"/>
      <c r="K67" s="59"/>
      <c r="L67" s="59"/>
    </row>
    <row r="68" spans="1:12" ht="18.600000000000001" customHeight="1">
      <c r="A68" s="57"/>
      <c r="B68" s="57"/>
      <c r="C68" s="57"/>
      <c r="D68" s="57"/>
      <c r="E68" s="58"/>
      <c r="F68" s="58"/>
      <c r="G68" s="58"/>
      <c r="H68" s="58"/>
      <c r="I68" s="58"/>
      <c r="J68" s="59"/>
      <c r="K68" s="59"/>
      <c r="L68" s="59"/>
    </row>
    <row r="69" spans="1:12" ht="18.600000000000001" customHeight="1">
      <c r="A69" s="57"/>
      <c r="B69" s="57"/>
      <c r="C69" s="57"/>
      <c r="D69" s="57"/>
      <c r="E69" s="58"/>
      <c r="F69" s="58"/>
      <c r="G69" s="58"/>
      <c r="H69" s="58"/>
      <c r="I69" s="58"/>
      <c r="J69" s="59"/>
      <c r="K69" s="59"/>
      <c r="L69" s="59"/>
    </row>
    <row r="70" spans="1:12" ht="18.600000000000001" customHeight="1">
      <c r="A70" s="57"/>
      <c r="B70" s="57"/>
      <c r="C70" s="57"/>
      <c r="D70" s="57"/>
      <c r="E70" s="58"/>
      <c r="F70" s="58"/>
      <c r="G70" s="58"/>
      <c r="H70" s="58"/>
      <c r="I70" s="58"/>
      <c r="J70" s="59"/>
      <c r="K70" s="59"/>
      <c r="L70" s="59"/>
    </row>
    <row r="71" spans="1:12" ht="18.600000000000001" customHeight="1">
      <c r="A71" s="57"/>
      <c r="B71" s="57"/>
      <c r="C71" s="57"/>
      <c r="D71" s="57"/>
      <c r="E71" s="58"/>
      <c r="F71" s="58"/>
      <c r="G71" s="58"/>
      <c r="H71" s="58"/>
      <c r="I71" s="58"/>
      <c r="J71" s="59"/>
      <c r="K71" s="59"/>
      <c r="L71" s="59"/>
    </row>
    <row r="72" spans="1:12" ht="18.600000000000001" customHeight="1">
      <c r="A72" s="57"/>
      <c r="B72" s="57"/>
      <c r="C72" s="57"/>
      <c r="D72" s="57"/>
      <c r="E72" s="58"/>
      <c r="F72" s="58"/>
      <c r="G72" s="58"/>
      <c r="H72" s="58"/>
      <c r="I72" s="58"/>
      <c r="J72" s="59"/>
      <c r="K72" s="59"/>
      <c r="L72" s="59"/>
    </row>
    <row r="73" spans="1:12" ht="18.600000000000001" customHeight="1">
      <c r="A73" s="57"/>
      <c r="B73" s="57"/>
      <c r="C73" s="57"/>
      <c r="D73" s="57"/>
      <c r="E73" s="58"/>
      <c r="F73" s="58"/>
      <c r="G73" s="58"/>
      <c r="H73" s="58"/>
      <c r="I73" s="58"/>
      <c r="J73" s="59"/>
      <c r="K73" s="59"/>
      <c r="L73" s="59"/>
    </row>
    <row r="74" spans="1:12" ht="18.600000000000001" customHeight="1">
      <c r="A74" s="57"/>
      <c r="B74" s="57"/>
      <c r="C74" s="57"/>
      <c r="D74" s="57"/>
      <c r="E74" s="58"/>
      <c r="F74" s="58"/>
      <c r="G74" s="58"/>
      <c r="H74" s="58"/>
      <c r="I74" s="58"/>
      <c r="J74" s="59"/>
      <c r="K74" s="59"/>
      <c r="L74" s="59"/>
    </row>
    <row r="75" spans="1:12" ht="18.600000000000001" customHeight="1">
      <c r="A75" s="57"/>
      <c r="B75" s="57"/>
      <c r="C75" s="57"/>
      <c r="D75" s="57"/>
      <c r="E75" s="58"/>
      <c r="F75" s="58"/>
      <c r="G75" s="58"/>
      <c r="H75" s="58"/>
      <c r="I75" s="58"/>
      <c r="J75" s="59"/>
      <c r="K75" s="59"/>
      <c r="L75" s="59"/>
    </row>
    <row r="76" spans="1:12" ht="18.600000000000001" customHeight="1">
      <c r="A76" s="57"/>
      <c r="B76" s="57"/>
      <c r="C76" s="57"/>
      <c r="D76" s="57"/>
      <c r="E76" s="58"/>
      <c r="F76" s="58"/>
      <c r="G76" s="58"/>
      <c r="H76" s="58"/>
      <c r="I76" s="58"/>
      <c r="J76" s="59"/>
      <c r="K76" s="59"/>
      <c r="L76" s="59"/>
    </row>
    <row r="77" spans="1:12" ht="18.600000000000001" customHeight="1">
      <c r="A77" s="57"/>
      <c r="B77" s="57"/>
      <c r="C77" s="57"/>
      <c r="D77" s="57"/>
      <c r="E77" s="58"/>
      <c r="F77" s="58"/>
      <c r="G77" s="58"/>
      <c r="H77" s="58"/>
      <c r="I77" s="58"/>
      <c r="J77" s="59"/>
      <c r="K77" s="59"/>
      <c r="L77" s="59"/>
    </row>
    <row r="78" spans="1:12" ht="18.600000000000001" customHeight="1">
      <c r="A78" s="57"/>
      <c r="B78" s="57"/>
      <c r="C78" s="57"/>
      <c r="D78" s="57"/>
      <c r="E78" s="58"/>
      <c r="F78" s="58"/>
      <c r="G78" s="58"/>
      <c r="H78" s="58"/>
      <c r="I78" s="58"/>
      <c r="J78" s="59"/>
      <c r="K78" s="59"/>
      <c r="L78" s="59"/>
    </row>
    <row r="79" spans="1:12" ht="18.600000000000001" customHeight="1">
      <c r="A79" s="57"/>
      <c r="B79" s="57"/>
      <c r="C79" s="57"/>
      <c r="D79" s="57"/>
      <c r="E79" s="58"/>
      <c r="F79" s="58"/>
      <c r="G79" s="58"/>
      <c r="H79" s="58"/>
      <c r="I79" s="58"/>
      <c r="J79" s="59"/>
      <c r="K79" s="59"/>
      <c r="L79" s="59"/>
    </row>
    <row r="80" spans="1:12" ht="18.600000000000001" customHeight="1">
      <c r="A80" s="57"/>
      <c r="B80" s="57"/>
      <c r="C80" s="57"/>
      <c r="D80" s="57"/>
      <c r="E80" s="58"/>
      <c r="F80" s="58"/>
      <c r="G80" s="58"/>
      <c r="H80" s="58"/>
      <c r="I80" s="58"/>
      <c r="J80" s="59"/>
      <c r="K80" s="59"/>
      <c r="L80" s="59"/>
    </row>
    <row r="81" spans="1:12" ht="18.600000000000001" customHeight="1">
      <c r="A81" s="57"/>
      <c r="B81" s="57"/>
      <c r="C81" s="57"/>
      <c r="D81" s="57"/>
      <c r="E81" s="58"/>
      <c r="F81" s="58"/>
      <c r="G81" s="58"/>
      <c r="H81" s="58"/>
      <c r="I81" s="58"/>
      <c r="J81" s="59"/>
      <c r="K81" s="59"/>
      <c r="L81" s="59"/>
    </row>
    <row r="82" spans="1:12" ht="18.600000000000001" customHeight="1">
      <c r="A82" s="57"/>
      <c r="B82" s="57"/>
      <c r="C82" s="57"/>
      <c r="D82" s="57"/>
      <c r="E82" s="58"/>
      <c r="F82" s="58"/>
      <c r="G82" s="58"/>
      <c r="H82" s="58"/>
      <c r="I82" s="58"/>
      <c r="J82" s="59"/>
      <c r="K82" s="59"/>
      <c r="L82" s="59"/>
    </row>
    <row r="83" spans="1:12" ht="18" customHeight="1">
      <c r="A83" s="85"/>
      <c r="B83" s="86"/>
      <c r="C83" s="86"/>
      <c r="D83" s="87"/>
      <c r="E83" s="88"/>
      <c r="F83" s="89"/>
      <c r="G83" s="88"/>
      <c r="H83" s="90"/>
      <c r="I83" s="89"/>
      <c r="J83" s="59"/>
      <c r="K83" s="59"/>
      <c r="L83" s="59"/>
    </row>
    <row r="84" spans="1:12" ht="18" customHeight="1">
      <c r="A84" s="57"/>
      <c r="B84" s="57"/>
      <c r="C84" s="57"/>
      <c r="D84" s="57"/>
      <c r="E84" s="58"/>
      <c r="F84" s="58"/>
      <c r="G84" s="58"/>
      <c r="H84" s="58"/>
      <c r="I84" s="58"/>
      <c r="J84" s="59"/>
      <c r="K84" s="59"/>
      <c r="L84" s="59"/>
    </row>
    <row r="85" spans="1:12" ht="18" customHeight="1">
      <c r="A85" s="57"/>
      <c r="B85" s="57"/>
      <c r="C85" s="57"/>
      <c r="D85" s="57"/>
      <c r="E85" s="58"/>
      <c r="F85" s="58"/>
      <c r="G85" s="58"/>
      <c r="H85" s="58"/>
      <c r="I85" s="58"/>
      <c r="J85" s="59"/>
      <c r="K85" s="59"/>
      <c r="L85" s="59"/>
    </row>
    <row r="86" spans="1:12" ht="18" customHeight="1">
      <c r="A86" s="85"/>
      <c r="B86" s="86"/>
      <c r="C86" s="86"/>
      <c r="D86" s="87"/>
      <c r="E86" s="88"/>
      <c r="F86" s="89"/>
      <c r="G86" s="88"/>
      <c r="H86" s="90"/>
      <c r="I86" s="89"/>
      <c r="J86" s="59"/>
      <c r="K86" s="59"/>
      <c r="L86" s="59"/>
    </row>
    <row r="87" spans="1:12" ht="18" customHeight="1">
      <c r="A87" s="57"/>
      <c r="B87" s="57"/>
      <c r="C87" s="57"/>
      <c r="D87" s="57"/>
      <c r="E87" s="58"/>
      <c r="F87" s="58"/>
      <c r="G87" s="58"/>
      <c r="H87" s="58"/>
      <c r="I87" s="58"/>
      <c r="J87" s="59"/>
      <c r="K87" s="59"/>
      <c r="L87" s="59"/>
    </row>
    <row r="88" spans="1:12" ht="18" customHeight="1">
      <c r="A88" s="57"/>
      <c r="B88" s="57"/>
      <c r="C88" s="57"/>
      <c r="D88" s="57"/>
      <c r="E88" s="58"/>
      <c r="F88" s="58"/>
      <c r="G88" s="58"/>
      <c r="H88" s="58"/>
      <c r="I88" s="58"/>
      <c r="J88" s="59"/>
      <c r="K88" s="59"/>
      <c r="L88" s="59"/>
    </row>
    <row r="89" spans="1:12" ht="18" customHeight="1">
      <c r="A89" s="85"/>
      <c r="B89" s="86"/>
      <c r="C89" s="86"/>
      <c r="D89" s="87"/>
      <c r="E89" s="88"/>
      <c r="F89" s="89"/>
      <c r="G89" s="88"/>
      <c r="H89" s="90"/>
      <c r="I89" s="89"/>
      <c r="J89" s="59"/>
      <c r="K89" s="59"/>
      <c r="L89" s="59"/>
    </row>
    <row r="90" spans="1:12" ht="18" customHeight="1">
      <c r="A90" s="57"/>
      <c r="B90" s="57"/>
      <c r="C90" s="57"/>
      <c r="D90" s="57"/>
      <c r="E90" s="58"/>
      <c r="F90" s="58"/>
      <c r="G90" s="58"/>
      <c r="H90" s="58"/>
      <c r="I90" s="58"/>
      <c r="J90" s="59"/>
      <c r="K90" s="59"/>
      <c r="L90" s="59"/>
    </row>
    <row r="91" spans="1:12" ht="18" customHeight="1">
      <c r="A91" s="57"/>
      <c r="B91" s="57"/>
      <c r="C91" s="57"/>
      <c r="D91" s="57"/>
      <c r="E91" s="58"/>
      <c r="F91" s="58"/>
      <c r="G91" s="58"/>
      <c r="H91" s="58"/>
      <c r="I91" s="58"/>
      <c r="J91" s="59"/>
      <c r="K91" s="59"/>
      <c r="L91" s="59"/>
    </row>
    <row r="92" spans="1:12" ht="18" customHeight="1">
      <c r="A92" s="85"/>
      <c r="B92" s="86"/>
      <c r="C92" s="86"/>
      <c r="D92" s="87"/>
      <c r="E92" s="88"/>
      <c r="F92" s="89"/>
      <c r="G92" s="88"/>
      <c r="H92" s="90"/>
      <c r="I92" s="89"/>
      <c r="J92" s="59"/>
      <c r="K92" s="59"/>
      <c r="L92" s="59"/>
    </row>
    <row r="93" spans="1:12" ht="18" customHeight="1">
      <c r="A93" s="57"/>
      <c r="B93" s="57"/>
      <c r="C93" s="57"/>
      <c r="D93" s="57"/>
      <c r="E93" s="58"/>
      <c r="F93" s="58"/>
      <c r="G93" s="58"/>
      <c r="H93" s="58"/>
      <c r="I93" s="58"/>
      <c r="J93" s="59"/>
      <c r="K93" s="59"/>
      <c r="L93" s="59"/>
    </row>
    <row r="94" spans="1:12" ht="18" customHeight="1">
      <c r="A94" s="57"/>
      <c r="B94" s="57"/>
      <c r="C94" s="57"/>
      <c r="D94" s="57"/>
      <c r="E94" s="58"/>
      <c r="F94" s="58"/>
      <c r="G94" s="58"/>
      <c r="H94" s="58"/>
      <c r="I94" s="58"/>
      <c r="J94" s="59"/>
      <c r="K94" s="59"/>
      <c r="L94" s="59"/>
    </row>
    <row r="95" spans="1:12" ht="18" customHeight="1">
      <c r="A95" s="85"/>
      <c r="B95" s="86"/>
      <c r="C95" s="86"/>
      <c r="D95" s="87"/>
      <c r="E95" s="88"/>
      <c r="F95" s="89"/>
      <c r="G95" s="88"/>
      <c r="H95" s="90"/>
      <c r="I95" s="89"/>
      <c r="J95" s="59"/>
      <c r="K95" s="59"/>
      <c r="L95" s="59"/>
    </row>
    <row r="96" spans="1:12" ht="18" customHeight="1">
      <c r="A96" s="57"/>
      <c r="B96" s="57"/>
      <c r="C96" s="57"/>
      <c r="D96" s="57"/>
      <c r="E96" s="58"/>
      <c r="F96" s="58"/>
      <c r="G96" s="58"/>
      <c r="H96" s="58"/>
      <c r="I96" s="58"/>
      <c r="J96" s="59"/>
      <c r="K96" s="59"/>
      <c r="L96" s="59"/>
    </row>
    <row r="97" spans="1:12" ht="18" customHeight="1">
      <c r="A97" s="57"/>
      <c r="B97" s="57"/>
      <c r="C97" s="57"/>
      <c r="D97" s="57"/>
      <c r="E97" s="58"/>
      <c r="F97" s="58"/>
      <c r="G97" s="58"/>
      <c r="H97" s="58"/>
      <c r="I97" s="58"/>
      <c r="J97" s="59"/>
      <c r="K97" s="59"/>
      <c r="L97" s="59"/>
    </row>
    <row r="98" spans="1:12" ht="18" customHeight="1">
      <c r="A98" s="85"/>
      <c r="B98" s="86"/>
      <c r="C98" s="86"/>
      <c r="D98" s="87"/>
      <c r="E98" s="88"/>
      <c r="F98" s="89"/>
      <c r="G98" s="88"/>
      <c r="H98" s="90"/>
      <c r="I98" s="89"/>
      <c r="J98" s="59"/>
      <c r="K98" s="59"/>
      <c r="L98" s="59"/>
    </row>
    <row r="99" spans="1:12" ht="18" customHeight="1">
      <c r="A99" s="57"/>
      <c r="B99" s="57"/>
      <c r="C99" s="57"/>
      <c r="D99" s="57"/>
      <c r="E99" s="58"/>
      <c r="F99" s="58"/>
      <c r="G99" s="58"/>
      <c r="H99" s="58"/>
      <c r="I99" s="58"/>
      <c r="J99" s="59"/>
      <c r="K99" s="59"/>
      <c r="L99" s="59"/>
    </row>
    <row r="100" spans="1:12" ht="18" customHeight="1">
      <c r="A100" s="57"/>
      <c r="B100" s="57"/>
      <c r="C100" s="57"/>
      <c r="D100" s="57"/>
      <c r="E100" s="58"/>
      <c r="F100" s="58"/>
      <c r="G100" s="58"/>
      <c r="H100" s="58"/>
      <c r="I100" s="58"/>
      <c r="J100" s="59"/>
      <c r="K100" s="59"/>
      <c r="L100" s="59"/>
    </row>
    <row r="101" spans="1:12" ht="18" customHeight="1">
      <c r="A101" s="85"/>
      <c r="B101" s="86"/>
      <c r="C101" s="86"/>
      <c r="D101" s="87"/>
      <c r="E101" s="88"/>
      <c r="F101" s="89"/>
      <c r="G101" s="88"/>
      <c r="H101" s="90"/>
      <c r="I101" s="89"/>
      <c r="J101" s="59"/>
      <c r="K101" s="59"/>
      <c r="L101" s="59"/>
    </row>
    <row r="102" spans="1:12" ht="18" customHeight="1">
      <c r="A102" s="57"/>
      <c r="B102" s="57"/>
      <c r="C102" s="57"/>
      <c r="D102" s="57"/>
      <c r="E102" s="58"/>
      <c r="F102" s="58"/>
      <c r="G102" s="58"/>
      <c r="H102" s="58"/>
      <c r="I102" s="58"/>
      <c r="J102" s="59"/>
      <c r="K102" s="59"/>
      <c r="L102" s="59"/>
    </row>
    <row r="103" spans="1:12" ht="18" customHeight="1">
      <c r="A103" s="57"/>
      <c r="B103" s="57"/>
      <c r="C103" s="57"/>
      <c r="D103" s="57"/>
      <c r="E103" s="58"/>
      <c r="F103" s="58"/>
      <c r="G103" s="58"/>
      <c r="H103" s="58"/>
      <c r="I103" s="58"/>
      <c r="J103" s="59"/>
      <c r="K103" s="59"/>
      <c r="L103" s="59"/>
    </row>
    <row r="104" spans="1:12" ht="18" customHeight="1">
      <c r="A104" s="85"/>
      <c r="B104" s="86"/>
      <c r="C104" s="86"/>
      <c r="D104" s="87"/>
      <c r="E104" s="88"/>
      <c r="F104" s="89"/>
      <c r="G104" s="88"/>
      <c r="H104" s="90"/>
      <c r="I104" s="89"/>
      <c r="J104" s="59"/>
      <c r="K104" s="59"/>
      <c r="L104" s="59"/>
    </row>
    <row r="105" spans="1:12" ht="18" customHeight="1">
      <c r="A105" s="57"/>
      <c r="B105" s="57"/>
      <c r="C105" s="57"/>
      <c r="D105" s="57"/>
      <c r="E105" s="58"/>
      <c r="F105" s="58"/>
      <c r="G105" s="58"/>
      <c r="H105" s="58"/>
      <c r="I105" s="58"/>
      <c r="J105" s="59"/>
      <c r="K105" s="59"/>
      <c r="L105" s="59"/>
    </row>
    <row r="106" spans="1:12" ht="18" customHeight="1">
      <c r="A106" s="57"/>
      <c r="B106" s="57"/>
      <c r="C106" s="57"/>
      <c r="D106" s="57"/>
      <c r="E106" s="58"/>
      <c r="F106" s="58"/>
      <c r="G106" s="58"/>
      <c r="H106" s="58"/>
      <c r="I106" s="58"/>
      <c r="J106" s="59"/>
      <c r="K106" s="59"/>
      <c r="L106" s="59"/>
    </row>
    <row r="107" spans="1:12" ht="18" customHeight="1">
      <c r="A107" s="85"/>
      <c r="B107" s="86"/>
      <c r="C107" s="86"/>
      <c r="D107" s="87"/>
      <c r="E107" s="88"/>
      <c r="F107" s="89"/>
      <c r="G107" s="88"/>
      <c r="H107" s="90"/>
      <c r="I107" s="89"/>
      <c r="J107" s="59"/>
      <c r="K107" s="59"/>
      <c r="L107" s="59"/>
    </row>
    <row r="108" spans="1:12" ht="18" customHeight="1">
      <c r="A108" s="57"/>
      <c r="B108" s="57"/>
      <c r="C108" s="57"/>
      <c r="D108" s="57"/>
      <c r="E108" s="58"/>
      <c r="F108" s="58"/>
      <c r="G108" s="58"/>
      <c r="H108" s="58"/>
      <c r="I108" s="58"/>
      <c r="J108" s="59"/>
      <c r="K108" s="59"/>
      <c r="L108" s="59"/>
    </row>
    <row r="109" spans="1:12" ht="18" customHeight="1">
      <c r="A109" s="57"/>
      <c r="B109" s="57"/>
      <c r="C109" s="57"/>
      <c r="D109" s="57"/>
      <c r="E109" s="58"/>
      <c r="F109" s="58"/>
      <c r="G109" s="58"/>
      <c r="H109" s="58"/>
      <c r="I109" s="58"/>
      <c r="J109" s="59"/>
      <c r="K109" s="59"/>
      <c r="L109" s="59"/>
    </row>
    <row r="110" spans="1:12" ht="18" customHeight="1">
      <c r="A110" s="85"/>
      <c r="B110" s="86"/>
      <c r="C110" s="86"/>
      <c r="D110" s="87"/>
      <c r="E110" s="88"/>
      <c r="F110" s="89"/>
      <c r="G110" s="88"/>
      <c r="H110" s="90"/>
      <c r="I110" s="89"/>
      <c r="J110" s="59"/>
      <c r="K110" s="59"/>
      <c r="L110" s="59"/>
    </row>
    <row r="111" spans="1:12" ht="18" customHeight="1">
      <c r="A111" s="57"/>
      <c r="B111" s="57"/>
      <c r="C111" s="57"/>
      <c r="D111" s="57"/>
      <c r="E111" s="58"/>
      <c r="F111" s="58"/>
      <c r="G111" s="58"/>
      <c r="H111" s="58"/>
      <c r="I111" s="58"/>
      <c r="J111" s="59"/>
      <c r="K111" s="59"/>
      <c r="L111" s="59"/>
    </row>
    <row r="112" spans="1:12" ht="18" customHeight="1">
      <c r="A112" s="57"/>
      <c r="B112" s="57"/>
      <c r="C112" s="57"/>
      <c r="D112" s="57"/>
      <c r="E112" s="58"/>
      <c r="F112" s="58"/>
      <c r="G112" s="58"/>
      <c r="H112" s="58"/>
      <c r="I112" s="58"/>
      <c r="J112" s="59"/>
      <c r="K112" s="59"/>
      <c r="L112" s="59"/>
    </row>
    <row r="113" spans="1:12" ht="18" customHeight="1">
      <c r="A113" s="85"/>
      <c r="B113" s="86"/>
      <c r="C113" s="86"/>
      <c r="D113" s="87"/>
      <c r="E113" s="88"/>
      <c r="F113" s="89"/>
      <c r="G113" s="88"/>
      <c r="H113" s="90"/>
      <c r="I113" s="89"/>
      <c r="J113" s="59"/>
      <c r="K113" s="59"/>
      <c r="L113" s="59"/>
    </row>
    <row r="114" spans="1:12" ht="18" customHeight="1">
      <c r="A114" s="57"/>
      <c r="B114" s="57"/>
      <c r="C114" s="57"/>
      <c r="D114" s="57"/>
      <c r="E114" s="58"/>
      <c r="F114" s="58"/>
      <c r="G114" s="58"/>
      <c r="H114" s="58"/>
      <c r="I114" s="58"/>
      <c r="J114" s="59"/>
      <c r="K114" s="59"/>
      <c r="L114" s="59"/>
    </row>
    <row r="115" spans="1:12" ht="18" customHeight="1">
      <c r="A115" s="57"/>
      <c r="B115" s="57"/>
      <c r="C115" s="57"/>
      <c r="D115" s="57"/>
      <c r="E115" s="58"/>
      <c r="F115" s="58"/>
      <c r="G115" s="58"/>
      <c r="H115" s="58"/>
      <c r="I115" s="58"/>
      <c r="J115" s="59"/>
      <c r="K115" s="59"/>
      <c r="L115" s="59"/>
    </row>
    <row r="116" spans="1:12" ht="18" customHeight="1">
      <c r="A116" s="85"/>
      <c r="B116" s="86"/>
      <c r="C116" s="86"/>
      <c r="D116" s="87"/>
      <c r="E116" s="88"/>
      <c r="F116" s="89"/>
      <c r="G116" s="88"/>
      <c r="H116" s="90"/>
      <c r="I116" s="89"/>
      <c r="J116" s="59"/>
      <c r="K116" s="59"/>
      <c r="L116" s="59"/>
    </row>
    <row r="117" spans="1:12" ht="18" customHeight="1">
      <c r="A117" s="57"/>
      <c r="B117" s="57"/>
      <c r="C117" s="57"/>
      <c r="D117" s="57"/>
      <c r="E117" s="58"/>
      <c r="F117" s="58"/>
      <c r="G117" s="58"/>
      <c r="H117" s="58"/>
      <c r="I117" s="58"/>
      <c r="J117" s="59"/>
      <c r="K117" s="59"/>
      <c r="L117" s="59"/>
    </row>
    <row r="118" spans="1:12" ht="18" customHeight="1">
      <c r="A118" s="57"/>
      <c r="B118" s="57"/>
      <c r="C118" s="57"/>
      <c r="D118" s="57"/>
      <c r="E118" s="58"/>
      <c r="F118" s="58"/>
      <c r="G118" s="58"/>
      <c r="H118" s="58"/>
      <c r="I118" s="58"/>
      <c r="J118" s="59"/>
      <c r="K118" s="59"/>
      <c r="L118" s="59"/>
    </row>
    <row r="119" spans="1:12" ht="18" customHeight="1">
      <c r="A119" s="85"/>
      <c r="B119" s="86"/>
      <c r="C119" s="86"/>
      <c r="D119" s="87"/>
      <c r="E119" s="88"/>
      <c r="F119" s="89"/>
      <c r="G119" s="88"/>
      <c r="H119" s="90"/>
      <c r="I119" s="89"/>
      <c r="J119" s="59"/>
      <c r="K119" s="59"/>
      <c r="L119" s="59"/>
    </row>
    <row r="120" spans="1:12" ht="18" customHeight="1">
      <c r="A120" s="57"/>
      <c r="B120" s="57"/>
      <c r="C120" s="57"/>
      <c r="D120" s="57"/>
      <c r="E120" s="58"/>
      <c r="F120" s="58"/>
      <c r="G120" s="58"/>
      <c r="H120" s="58"/>
      <c r="I120" s="58"/>
      <c r="J120" s="59"/>
      <c r="K120" s="59"/>
      <c r="L120" s="59"/>
    </row>
    <row r="121" spans="1:12" ht="18" customHeight="1">
      <c r="A121" s="57"/>
      <c r="B121" s="57"/>
      <c r="C121" s="57"/>
      <c r="D121" s="57"/>
      <c r="E121" s="58"/>
      <c r="F121" s="58"/>
      <c r="G121" s="58"/>
      <c r="H121" s="58"/>
      <c r="I121" s="58"/>
      <c r="J121" s="59"/>
      <c r="K121" s="59"/>
      <c r="L121" s="59"/>
    </row>
    <row r="122" spans="1:12" ht="18" customHeight="1">
      <c r="A122" s="85"/>
      <c r="B122" s="86"/>
      <c r="C122" s="86"/>
      <c r="D122" s="87"/>
      <c r="E122" s="88"/>
      <c r="F122" s="89"/>
      <c r="G122" s="88"/>
      <c r="H122" s="90"/>
      <c r="I122" s="89"/>
      <c r="J122" s="59"/>
      <c r="K122" s="59"/>
      <c r="L122" s="59"/>
    </row>
    <row r="123" spans="1:12" ht="18" customHeight="1">
      <c r="A123" s="57"/>
      <c r="B123" s="57"/>
      <c r="C123" s="57"/>
      <c r="D123" s="57"/>
      <c r="E123" s="58"/>
      <c r="F123" s="58"/>
      <c r="G123" s="58"/>
      <c r="H123" s="58"/>
      <c r="I123" s="58"/>
      <c r="J123" s="59"/>
      <c r="K123" s="59"/>
      <c r="L123" s="59"/>
    </row>
    <row r="124" spans="1:12" ht="18" customHeight="1">
      <c r="A124" s="57"/>
      <c r="B124" s="57"/>
      <c r="C124" s="57"/>
      <c r="D124" s="57"/>
      <c r="E124" s="58"/>
      <c r="F124" s="58"/>
      <c r="G124" s="58"/>
      <c r="H124" s="58"/>
      <c r="I124" s="58"/>
      <c r="J124" s="59"/>
      <c r="K124" s="59"/>
      <c r="L124" s="59"/>
    </row>
    <row r="125" spans="1:12" ht="18" customHeight="1">
      <c r="A125" s="85"/>
      <c r="B125" s="86"/>
      <c r="C125" s="86"/>
      <c r="D125" s="87"/>
      <c r="E125" s="88"/>
      <c r="F125" s="89"/>
      <c r="G125" s="88"/>
      <c r="H125" s="90"/>
      <c r="I125" s="89"/>
      <c r="J125" s="59"/>
      <c r="K125" s="59"/>
      <c r="L125" s="59"/>
    </row>
    <row r="126" spans="1:12" ht="18" customHeight="1">
      <c r="A126" s="57"/>
      <c r="B126" s="57"/>
      <c r="C126" s="57"/>
      <c r="D126" s="57"/>
      <c r="E126" s="58"/>
      <c r="F126" s="58"/>
      <c r="G126" s="58"/>
      <c r="H126" s="58"/>
      <c r="I126" s="58"/>
      <c r="J126" s="59"/>
      <c r="K126" s="59"/>
      <c r="L126" s="59"/>
    </row>
    <row r="127" spans="1:12" ht="18" customHeight="1">
      <c r="A127" s="57"/>
      <c r="B127" s="57"/>
      <c r="C127" s="57"/>
      <c r="D127" s="57"/>
      <c r="E127" s="58"/>
      <c r="F127" s="58"/>
      <c r="G127" s="58"/>
      <c r="H127" s="58"/>
      <c r="I127" s="58"/>
      <c r="J127" s="59"/>
      <c r="K127" s="59"/>
      <c r="L127" s="59"/>
    </row>
    <row r="128" spans="1:12" ht="18" customHeight="1">
      <c r="A128" s="85"/>
      <c r="B128" s="86"/>
      <c r="C128" s="86"/>
      <c r="D128" s="87"/>
      <c r="E128" s="88"/>
      <c r="F128" s="89"/>
      <c r="G128" s="88"/>
      <c r="H128" s="90"/>
      <c r="I128" s="89"/>
      <c r="J128" s="59"/>
      <c r="K128" s="59"/>
      <c r="L128" s="59"/>
    </row>
    <row r="129" spans="1:12" ht="18" customHeight="1">
      <c r="A129" s="57"/>
      <c r="B129" s="57"/>
      <c r="C129" s="57"/>
      <c r="D129" s="57"/>
      <c r="E129" s="58"/>
      <c r="F129" s="58"/>
      <c r="G129" s="58"/>
      <c r="H129" s="58"/>
      <c r="I129" s="58"/>
      <c r="J129" s="59"/>
      <c r="K129" s="59"/>
      <c r="L129" s="59"/>
    </row>
    <row r="130" spans="1:12" ht="18" customHeight="1">
      <c r="A130" s="57"/>
      <c r="B130" s="57"/>
      <c r="C130" s="57"/>
      <c r="D130" s="57"/>
      <c r="E130" s="58"/>
      <c r="F130" s="58"/>
      <c r="G130" s="58"/>
      <c r="H130" s="58"/>
      <c r="I130" s="58"/>
      <c r="J130" s="59"/>
      <c r="K130" s="59"/>
      <c r="L130" s="59"/>
    </row>
    <row r="131" spans="1:12" ht="18" customHeight="1">
      <c r="A131" s="85"/>
      <c r="B131" s="86"/>
      <c r="C131" s="86"/>
      <c r="D131" s="87"/>
      <c r="E131" s="88"/>
      <c r="F131" s="89"/>
      <c r="G131" s="88"/>
      <c r="H131" s="90"/>
      <c r="I131" s="89"/>
      <c r="J131" s="59"/>
      <c r="K131" s="59"/>
      <c r="L131" s="59"/>
    </row>
    <row r="132" spans="1:12" ht="18" customHeight="1">
      <c r="A132" s="57"/>
      <c r="B132" s="57"/>
      <c r="C132" s="57"/>
      <c r="D132" s="57"/>
      <c r="E132" s="58"/>
      <c r="F132" s="58"/>
      <c r="G132" s="58"/>
      <c r="H132" s="58"/>
      <c r="I132" s="58"/>
      <c r="J132" s="59"/>
      <c r="K132" s="59"/>
      <c r="L132" s="59"/>
    </row>
    <row r="133" spans="1:12" ht="18" customHeight="1">
      <c r="A133" s="26" t="s">
        <v>33</v>
      </c>
      <c r="B133"/>
      <c r="C133"/>
      <c r="D133"/>
      <c r="E133"/>
      <c r="F133"/>
      <c r="G133"/>
      <c r="H133"/>
      <c r="I133"/>
      <c r="J133"/>
      <c r="K133"/>
      <c r="L133"/>
    </row>
  </sheetData>
  <sheetProtection sheet="1" objects="1" scenarios="1"/>
  <protectedRanges>
    <protectedRange sqref="A83:L132" name="Rozstęp2"/>
    <protectedRange sqref="F11 C7 L11 B13:D15 F13:H15 J13:L15 B18:L133 A18:A132" name="Rozstęp1"/>
  </protectedRanges>
  <mergeCells count="478">
    <mergeCell ref="E18:F18"/>
    <mergeCell ref="G18:I18"/>
    <mergeCell ref="J18:L18"/>
    <mergeCell ref="A7:B7"/>
    <mergeCell ref="C7:L7"/>
    <mergeCell ref="A8:C8"/>
    <mergeCell ref="A9:B9"/>
    <mergeCell ref="C9:D9"/>
    <mergeCell ref="A5:B5"/>
    <mergeCell ref="C5:L5"/>
    <mergeCell ref="A6:B6"/>
    <mergeCell ref="C6:E6"/>
    <mergeCell ref="F6:G6"/>
    <mergeCell ref="H6:L6"/>
    <mergeCell ref="A21:D21"/>
    <mergeCell ref="E21:F21"/>
    <mergeCell ref="G21:I21"/>
    <mergeCell ref="J21:L21"/>
    <mergeCell ref="A22:D22"/>
    <mergeCell ref="E22:F22"/>
    <mergeCell ref="G22:I22"/>
    <mergeCell ref="J22:L22"/>
    <mergeCell ref="D11:E11"/>
    <mergeCell ref="F11:I11"/>
    <mergeCell ref="J11:K11"/>
    <mergeCell ref="A19:D19"/>
    <mergeCell ref="E19:F19"/>
    <mergeCell ref="G19:I19"/>
    <mergeCell ref="J19:L19"/>
    <mergeCell ref="A20:D20"/>
    <mergeCell ref="E20:F20"/>
    <mergeCell ref="G20:I20"/>
    <mergeCell ref="J20:L20"/>
    <mergeCell ref="A17:D17"/>
    <mergeCell ref="E17:F17"/>
    <mergeCell ref="G17:I17"/>
    <mergeCell ref="J17:L17"/>
    <mergeCell ref="A18:D18"/>
    <mergeCell ref="A25:D25"/>
    <mergeCell ref="E25:F25"/>
    <mergeCell ref="G25:I25"/>
    <mergeCell ref="J25:L25"/>
    <mergeCell ref="A26:D26"/>
    <mergeCell ref="E26:F26"/>
    <mergeCell ref="G26:I26"/>
    <mergeCell ref="J26:L26"/>
    <mergeCell ref="A23:D23"/>
    <mergeCell ref="E23:F23"/>
    <mergeCell ref="G23:I23"/>
    <mergeCell ref="J23:L23"/>
    <mergeCell ref="A24:D24"/>
    <mergeCell ref="E24:F24"/>
    <mergeCell ref="G24:I24"/>
    <mergeCell ref="J24:L24"/>
    <mergeCell ref="A29:D29"/>
    <mergeCell ref="E29:F29"/>
    <mergeCell ref="G29:I29"/>
    <mergeCell ref="J29:L29"/>
    <mergeCell ref="A30:D30"/>
    <mergeCell ref="E30:F30"/>
    <mergeCell ref="G30:I30"/>
    <mergeCell ref="J30:L30"/>
    <mergeCell ref="A27:D27"/>
    <mergeCell ref="E27:F27"/>
    <mergeCell ref="G27:I27"/>
    <mergeCell ref="J27:L27"/>
    <mergeCell ref="A28:D28"/>
    <mergeCell ref="E28:F28"/>
    <mergeCell ref="G28:I28"/>
    <mergeCell ref="J28:L28"/>
    <mergeCell ref="A33:D33"/>
    <mergeCell ref="E33:F33"/>
    <mergeCell ref="G33:I33"/>
    <mergeCell ref="J33:L33"/>
    <mergeCell ref="A34:D34"/>
    <mergeCell ref="E34:F34"/>
    <mergeCell ref="G34:I34"/>
    <mergeCell ref="J34:L34"/>
    <mergeCell ref="A31:D31"/>
    <mergeCell ref="E31:F31"/>
    <mergeCell ref="G31:I31"/>
    <mergeCell ref="J31:L31"/>
    <mergeCell ref="A32:D32"/>
    <mergeCell ref="E32:F32"/>
    <mergeCell ref="G32:I32"/>
    <mergeCell ref="J32:L32"/>
    <mergeCell ref="A37:D37"/>
    <mergeCell ref="E37:F37"/>
    <mergeCell ref="G37:I37"/>
    <mergeCell ref="J37:L37"/>
    <mergeCell ref="A38:D38"/>
    <mergeCell ref="E38:F38"/>
    <mergeCell ref="G38:I38"/>
    <mergeCell ref="J38:L38"/>
    <mergeCell ref="A35:D35"/>
    <mergeCell ref="E35:F35"/>
    <mergeCell ref="G35:I35"/>
    <mergeCell ref="J35:L35"/>
    <mergeCell ref="A36:D36"/>
    <mergeCell ref="E36:F36"/>
    <mergeCell ref="G36:I36"/>
    <mergeCell ref="J36:L36"/>
    <mergeCell ref="A41:D41"/>
    <mergeCell ref="E41:F41"/>
    <mergeCell ref="G41:I41"/>
    <mergeCell ref="J41:L41"/>
    <mergeCell ref="A42:D42"/>
    <mergeCell ref="E42:F42"/>
    <mergeCell ref="G42:I42"/>
    <mergeCell ref="J42:L42"/>
    <mergeCell ref="A39:D39"/>
    <mergeCell ref="E39:F39"/>
    <mergeCell ref="G39:I39"/>
    <mergeCell ref="J39:L39"/>
    <mergeCell ref="A40:D40"/>
    <mergeCell ref="E40:F40"/>
    <mergeCell ref="G40:I40"/>
    <mergeCell ref="J40:L40"/>
    <mergeCell ref="A45:D45"/>
    <mergeCell ref="E45:F45"/>
    <mergeCell ref="G45:I45"/>
    <mergeCell ref="J45:L45"/>
    <mergeCell ref="A46:D46"/>
    <mergeCell ref="E46:F46"/>
    <mergeCell ref="G46:I46"/>
    <mergeCell ref="J46:L46"/>
    <mergeCell ref="A43:D43"/>
    <mergeCell ref="E43:F43"/>
    <mergeCell ref="G43:I43"/>
    <mergeCell ref="J43:L43"/>
    <mergeCell ref="A44:D44"/>
    <mergeCell ref="E44:F44"/>
    <mergeCell ref="G44:I44"/>
    <mergeCell ref="J44:L44"/>
    <mergeCell ref="A49:D49"/>
    <mergeCell ref="E49:F49"/>
    <mergeCell ref="G49:I49"/>
    <mergeCell ref="J49:L49"/>
    <mergeCell ref="A50:D50"/>
    <mergeCell ref="E50:F50"/>
    <mergeCell ref="G50:I50"/>
    <mergeCell ref="J50:L50"/>
    <mergeCell ref="A47:D47"/>
    <mergeCell ref="E47:F47"/>
    <mergeCell ref="G47:I47"/>
    <mergeCell ref="J47:L47"/>
    <mergeCell ref="A48:D48"/>
    <mergeCell ref="E48:F48"/>
    <mergeCell ref="G48:I48"/>
    <mergeCell ref="J48:L48"/>
    <mergeCell ref="A53:D53"/>
    <mergeCell ref="E53:F53"/>
    <mergeCell ref="G53:I53"/>
    <mergeCell ref="J53:L53"/>
    <mergeCell ref="A54:D54"/>
    <mergeCell ref="E54:F54"/>
    <mergeCell ref="G54:I54"/>
    <mergeCell ref="J54:L54"/>
    <mergeCell ref="A51:D51"/>
    <mergeCell ref="E51:F51"/>
    <mergeCell ref="G51:I51"/>
    <mergeCell ref="J51:L51"/>
    <mergeCell ref="A52:D52"/>
    <mergeCell ref="E52:F52"/>
    <mergeCell ref="G52:I52"/>
    <mergeCell ref="J52:L52"/>
    <mergeCell ref="A57:D57"/>
    <mergeCell ref="E57:F57"/>
    <mergeCell ref="G57:I57"/>
    <mergeCell ref="J57:L57"/>
    <mergeCell ref="A58:D58"/>
    <mergeCell ref="E58:F58"/>
    <mergeCell ref="G58:I58"/>
    <mergeCell ref="J58:L58"/>
    <mergeCell ref="A55:D55"/>
    <mergeCell ref="E55:F55"/>
    <mergeCell ref="G55:I55"/>
    <mergeCell ref="J55:L55"/>
    <mergeCell ref="A56:D56"/>
    <mergeCell ref="E56:F56"/>
    <mergeCell ref="G56:I56"/>
    <mergeCell ref="J56:L56"/>
    <mergeCell ref="A61:D61"/>
    <mergeCell ref="E61:F61"/>
    <mergeCell ref="G61:I61"/>
    <mergeCell ref="J61:L61"/>
    <mergeCell ref="A62:D62"/>
    <mergeCell ref="E62:F62"/>
    <mergeCell ref="G62:I62"/>
    <mergeCell ref="J62:L62"/>
    <mergeCell ref="A59:D59"/>
    <mergeCell ref="E59:F59"/>
    <mergeCell ref="G59:I59"/>
    <mergeCell ref="J59:L59"/>
    <mergeCell ref="A60:D60"/>
    <mergeCell ref="E60:F60"/>
    <mergeCell ref="G60:I60"/>
    <mergeCell ref="J60:L60"/>
    <mergeCell ref="A65:D65"/>
    <mergeCell ref="E65:F65"/>
    <mergeCell ref="G65:I65"/>
    <mergeCell ref="J65:L65"/>
    <mergeCell ref="A66:D66"/>
    <mergeCell ref="E66:F66"/>
    <mergeCell ref="G66:I66"/>
    <mergeCell ref="J66:L66"/>
    <mergeCell ref="A63:D63"/>
    <mergeCell ref="E63:F63"/>
    <mergeCell ref="G63:I63"/>
    <mergeCell ref="J63:L63"/>
    <mergeCell ref="A64:D64"/>
    <mergeCell ref="E64:F64"/>
    <mergeCell ref="G64:I64"/>
    <mergeCell ref="J64:L64"/>
    <mergeCell ref="A69:D69"/>
    <mergeCell ref="E69:F69"/>
    <mergeCell ref="G69:I69"/>
    <mergeCell ref="J69:L69"/>
    <mergeCell ref="A70:D70"/>
    <mergeCell ref="E70:F70"/>
    <mergeCell ref="G70:I70"/>
    <mergeCell ref="J70:L70"/>
    <mergeCell ref="A67:D67"/>
    <mergeCell ref="E67:F67"/>
    <mergeCell ref="G67:I67"/>
    <mergeCell ref="J67:L67"/>
    <mergeCell ref="A68:D68"/>
    <mergeCell ref="E68:F68"/>
    <mergeCell ref="G68:I68"/>
    <mergeCell ref="J68:L68"/>
    <mergeCell ref="A73:D73"/>
    <mergeCell ref="E73:F73"/>
    <mergeCell ref="G73:I73"/>
    <mergeCell ref="J73:L73"/>
    <mergeCell ref="A74:D74"/>
    <mergeCell ref="E74:F74"/>
    <mergeCell ref="G74:I74"/>
    <mergeCell ref="J74:L74"/>
    <mergeCell ref="A71:D71"/>
    <mergeCell ref="E71:F71"/>
    <mergeCell ref="G71:I71"/>
    <mergeCell ref="J71:L71"/>
    <mergeCell ref="A72:D72"/>
    <mergeCell ref="E72:F72"/>
    <mergeCell ref="G72:I72"/>
    <mergeCell ref="J72:L72"/>
    <mergeCell ref="A77:D77"/>
    <mergeCell ref="E77:F77"/>
    <mergeCell ref="G77:I77"/>
    <mergeCell ref="J77:L77"/>
    <mergeCell ref="A78:D78"/>
    <mergeCell ref="E78:F78"/>
    <mergeCell ref="G78:I78"/>
    <mergeCell ref="J78:L78"/>
    <mergeCell ref="A75:D75"/>
    <mergeCell ref="E75:F75"/>
    <mergeCell ref="G75:I75"/>
    <mergeCell ref="J75:L75"/>
    <mergeCell ref="A76:D76"/>
    <mergeCell ref="E76:F76"/>
    <mergeCell ref="G76:I76"/>
    <mergeCell ref="J76:L76"/>
    <mergeCell ref="A81:D81"/>
    <mergeCell ref="E81:F81"/>
    <mergeCell ref="G81:I81"/>
    <mergeCell ref="J81:L81"/>
    <mergeCell ref="A82:D82"/>
    <mergeCell ref="E82:F82"/>
    <mergeCell ref="G82:I82"/>
    <mergeCell ref="J82:L82"/>
    <mergeCell ref="A79:D79"/>
    <mergeCell ref="E79:F79"/>
    <mergeCell ref="G79:I79"/>
    <mergeCell ref="J79:L79"/>
    <mergeCell ref="A80:D80"/>
    <mergeCell ref="E80:F80"/>
    <mergeCell ref="G80:I80"/>
    <mergeCell ref="J80:L80"/>
    <mergeCell ref="A85:D85"/>
    <mergeCell ref="E85:F85"/>
    <mergeCell ref="G85:I85"/>
    <mergeCell ref="J85:L85"/>
    <mergeCell ref="A83:D83"/>
    <mergeCell ref="E83:F83"/>
    <mergeCell ref="G83:I83"/>
    <mergeCell ref="J83:L83"/>
    <mergeCell ref="A84:D84"/>
    <mergeCell ref="E84:F84"/>
    <mergeCell ref="G84:I84"/>
    <mergeCell ref="J84:L84"/>
    <mergeCell ref="A86:D86"/>
    <mergeCell ref="E86:F86"/>
    <mergeCell ref="G86:I86"/>
    <mergeCell ref="J86:L86"/>
    <mergeCell ref="A87:D87"/>
    <mergeCell ref="E87:F87"/>
    <mergeCell ref="G87:I87"/>
    <mergeCell ref="J87:L87"/>
    <mergeCell ref="A88:D88"/>
    <mergeCell ref="E88:F88"/>
    <mergeCell ref="G88:I88"/>
    <mergeCell ref="J88:L88"/>
    <mergeCell ref="A89:D89"/>
    <mergeCell ref="E89:F89"/>
    <mergeCell ref="G89:I89"/>
    <mergeCell ref="J89:L89"/>
    <mergeCell ref="A90:D90"/>
    <mergeCell ref="E90:F90"/>
    <mergeCell ref="G90:I90"/>
    <mergeCell ref="J90:L90"/>
    <mergeCell ref="A91:D91"/>
    <mergeCell ref="E91:F91"/>
    <mergeCell ref="G91:I91"/>
    <mergeCell ref="J91:L91"/>
    <mergeCell ref="A92:D92"/>
    <mergeCell ref="E92:F92"/>
    <mergeCell ref="G92:I92"/>
    <mergeCell ref="J92:L92"/>
    <mergeCell ref="A93:D93"/>
    <mergeCell ref="E93:F93"/>
    <mergeCell ref="G93:I93"/>
    <mergeCell ref="J93:L93"/>
    <mergeCell ref="A94:D94"/>
    <mergeCell ref="E94:F94"/>
    <mergeCell ref="G94:I94"/>
    <mergeCell ref="J94:L94"/>
    <mergeCell ref="A95:D95"/>
    <mergeCell ref="E95:F95"/>
    <mergeCell ref="G95:I95"/>
    <mergeCell ref="J95:L95"/>
    <mergeCell ref="A96:D96"/>
    <mergeCell ref="E96:F96"/>
    <mergeCell ref="G96:I96"/>
    <mergeCell ref="J96:L96"/>
    <mergeCell ref="A97:D97"/>
    <mergeCell ref="E97:F97"/>
    <mergeCell ref="G97:I97"/>
    <mergeCell ref="J97:L97"/>
    <mergeCell ref="A98:D98"/>
    <mergeCell ref="E98:F98"/>
    <mergeCell ref="G98:I98"/>
    <mergeCell ref="J98:L98"/>
    <mergeCell ref="A99:D99"/>
    <mergeCell ref="E99:F99"/>
    <mergeCell ref="G99:I99"/>
    <mergeCell ref="J99:L99"/>
    <mergeCell ref="A100:D100"/>
    <mergeCell ref="E100:F100"/>
    <mergeCell ref="G100:I100"/>
    <mergeCell ref="J100:L100"/>
    <mergeCell ref="A101:D101"/>
    <mergeCell ref="E101:F101"/>
    <mergeCell ref="G101:I101"/>
    <mergeCell ref="J101:L101"/>
    <mergeCell ref="A102:D102"/>
    <mergeCell ref="E102:F102"/>
    <mergeCell ref="G102:I102"/>
    <mergeCell ref="J102:L102"/>
    <mergeCell ref="A103:D103"/>
    <mergeCell ref="E103:F103"/>
    <mergeCell ref="G103:I103"/>
    <mergeCell ref="J103:L103"/>
    <mergeCell ref="A104:D104"/>
    <mergeCell ref="E104:F104"/>
    <mergeCell ref="G104:I104"/>
    <mergeCell ref="J104:L104"/>
    <mergeCell ref="A105:D105"/>
    <mergeCell ref="E105:F105"/>
    <mergeCell ref="G105:I105"/>
    <mergeCell ref="J105:L105"/>
    <mergeCell ref="A106:D106"/>
    <mergeCell ref="E106:F106"/>
    <mergeCell ref="G106:I106"/>
    <mergeCell ref="J106:L106"/>
    <mergeCell ref="A107:D107"/>
    <mergeCell ref="E107:F107"/>
    <mergeCell ref="G107:I107"/>
    <mergeCell ref="J107:L107"/>
    <mergeCell ref="A108:D108"/>
    <mergeCell ref="E108:F108"/>
    <mergeCell ref="G108:I108"/>
    <mergeCell ref="J108:L108"/>
    <mergeCell ref="A109:D109"/>
    <mergeCell ref="E109:F109"/>
    <mergeCell ref="G109:I109"/>
    <mergeCell ref="J109:L109"/>
    <mergeCell ref="A110:D110"/>
    <mergeCell ref="E110:F110"/>
    <mergeCell ref="G110:I110"/>
    <mergeCell ref="J110:L110"/>
    <mergeCell ref="A111:D111"/>
    <mergeCell ref="E111:F111"/>
    <mergeCell ref="G111:I111"/>
    <mergeCell ref="J111:L111"/>
    <mergeCell ref="A112:D112"/>
    <mergeCell ref="E112:F112"/>
    <mergeCell ref="G112:I112"/>
    <mergeCell ref="J112:L112"/>
    <mergeCell ref="A113:D113"/>
    <mergeCell ref="E113:F113"/>
    <mergeCell ref="G113:I113"/>
    <mergeCell ref="J113:L113"/>
    <mergeCell ref="A114:D114"/>
    <mergeCell ref="E114:F114"/>
    <mergeCell ref="G114:I114"/>
    <mergeCell ref="J114:L114"/>
    <mergeCell ref="A115:D115"/>
    <mergeCell ref="E115:F115"/>
    <mergeCell ref="G115:I115"/>
    <mergeCell ref="J115:L115"/>
    <mergeCell ref="A116:D116"/>
    <mergeCell ref="E116:F116"/>
    <mergeCell ref="G116:I116"/>
    <mergeCell ref="J116:L116"/>
    <mergeCell ref="A117:D117"/>
    <mergeCell ref="E117:F117"/>
    <mergeCell ref="G117:I117"/>
    <mergeCell ref="J117:L117"/>
    <mergeCell ref="A118:D118"/>
    <mergeCell ref="E118:F118"/>
    <mergeCell ref="G118:I118"/>
    <mergeCell ref="J118:L118"/>
    <mergeCell ref="A119:D119"/>
    <mergeCell ref="E119:F119"/>
    <mergeCell ref="G119:I119"/>
    <mergeCell ref="J119:L119"/>
    <mergeCell ref="A120:D120"/>
    <mergeCell ref="E120:F120"/>
    <mergeCell ref="G120:I120"/>
    <mergeCell ref="J120:L120"/>
    <mergeCell ref="A121:D121"/>
    <mergeCell ref="E121:F121"/>
    <mergeCell ref="G121:I121"/>
    <mergeCell ref="J121:L121"/>
    <mergeCell ref="A122:D122"/>
    <mergeCell ref="E122:F122"/>
    <mergeCell ref="G122:I122"/>
    <mergeCell ref="J122:L122"/>
    <mergeCell ref="A123:D123"/>
    <mergeCell ref="E123:F123"/>
    <mergeCell ref="G123:I123"/>
    <mergeCell ref="J123:L123"/>
    <mergeCell ref="A124:D124"/>
    <mergeCell ref="E124:F124"/>
    <mergeCell ref="G124:I124"/>
    <mergeCell ref="J124:L124"/>
    <mergeCell ref="A125:D125"/>
    <mergeCell ref="E125:F125"/>
    <mergeCell ref="G125:I125"/>
    <mergeCell ref="J125:L125"/>
    <mergeCell ref="A126:D126"/>
    <mergeCell ref="E126:F126"/>
    <mergeCell ref="G126:I126"/>
    <mergeCell ref="J126:L126"/>
    <mergeCell ref="A127:D127"/>
    <mergeCell ref="E127:F127"/>
    <mergeCell ref="G127:I127"/>
    <mergeCell ref="J127:L127"/>
    <mergeCell ref="A131:D131"/>
    <mergeCell ref="E131:F131"/>
    <mergeCell ref="G131:I131"/>
    <mergeCell ref="J131:L131"/>
    <mergeCell ref="A132:D132"/>
    <mergeCell ref="E132:F132"/>
    <mergeCell ref="G132:I132"/>
    <mergeCell ref="J132:L132"/>
    <mergeCell ref="A128:D128"/>
    <mergeCell ref="E128:F128"/>
    <mergeCell ref="G128:I128"/>
    <mergeCell ref="J128:L128"/>
    <mergeCell ref="A129:D129"/>
    <mergeCell ref="E129:F129"/>
    <mergeCell ref="G129:I129"/>
    <mergeCell ref="J129:L129"/>
    <mergeCell ref="A130:D130"/>
    <mergeCell ref="E130:F130"/>
    <mergeCell ref="G130:I130"/>
    <mergeCell ref="J130:L130"/>
  </mergeCells>
  <dataValidations count="1">
    <dataValidation operator="greaterThanOrEqual" allowBlank="1" showInputMessage="1" showErrorMessage="1" errorTitle="Błędna wartość" error="Liczba osobników nie może być mniejsza od liczby rewirów." sqref="J18:L132"/>
  </dataValidation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rozwijanej'!$C$4:$C$5</xm:f>
          </x14:formula1>
          <xm:sqref>H13:H15 L13:L15 D13:D15 L11</xm:sqref>
        </x14:dataValidation>
        <x14:dataValidation type="list" allowBlank="1" showInputMessage="1" showErrorMessage="1">
          <x14:formula1>
            <xm:f>'Źródła listy rozwijanej'!$E$4:$E$12</xm:f>
          </x14:formula1>
          <xm:sqref>E18:F132</xm:sqref>
        </x14:dataValidation>
        <x14:dataValidation type="list" allowBlank="1" showInputMessage="1" showErrorMessage="1" prompt="wybierz z listy">
          <x14:formula1>
            <xm:f>'Źródła listy rozwijanej'!$A$4:$A$17</xm:f>
          </x14:formula1>
          <xm:sqref>A18:D132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L13" sqref="L13"/>
    </sheetView>
  </sheetViews>
  <sheetFormatPr defaultRowHeight="12.75"/>
  <sheetData>
    <row r="1" spans="1:11">
      <c r="A1" t="s">
        <v>20</v>
      </c>
    </row>
    <row r="3" spans="1:11">
      <c r="A3" s="1" t="s">
        <v>23</v>
      </c>
      <c r="C3" s="1"/>
      <c r="H3" s="1"/>
      <c r="K3" t="s">
        <v>87</v>
      </c>
    </row>
    <row r="4" spans="1:11">
      <c r="A4" s="1" t="s">
        <v>15</v>
      </c>
      <c r="C4" s="1" t="s">
        <v>42</v>
      </c>
      <c r="E4">
        <v>1</v>
      </c>
      <c r="H4" s="1"/>
      <c r="K4" t="s">
        <v>5</v>
      </c>
    </row>
    <row r="5" spans="1:11">
      <c r="A5" s="1" t="s">
        <v>9</v>
      </c>
      <c r="C5" s="1"/>
      <c r="E5">
        <v>2</v>
      </c>
      <c r="K5" t="s">
        <v>15</v>
      </c>
    </row>
    <row r="6" spans="1:11">
      <c r="A6" s="1" t="s">
        <v>13</v>
      </c>
      <c r="C6" s="1"/>
      <c r="E6">
        <v>3</v>
      </c>
      <c r="K6" t="s">
        <v>9</v>
      </c>
    </row>
    <row r="7" spans="1:11">
      <c r="A7" s="1" t="s">
        <v>18</v>
      </c>
      <c r="C7" s="1"/>
      <c r="E7">
        <v>4</v>
      </c>
      <c r="H7" s="1"/>
      <c r="K7" t="s">
        <v>8</v>
      </c>
    </row>
    <row r="8" spans="1:11">
      <c r="A8" s="1" t="s">
        <v>5</v>
      </c>
      <c r="E8">
        <v>5</v>
      </c>
      <c r="H8" s="1"/>
      <c r="K8" t="s">
        <v>14</v>
      </c>
    </row>
    <row r="9" spans="1:11">
      <c r="A9" s="1" t="s">
        <v>16</v>
      </c>
      <c r="C9" s="1"/>
      <c r="E9">
        <v>6</v>
      </c>
      <c r="H9" s="1"/>
    </row>
    <row r="10" spans="1:11">
      <c r="A10" s="1" t="s">
        <v>7</v>
      </c>
      <c r="C10" s="1"/>
      <c r="E10">
        <v>7</v>
      </c>
    </row>
    <row r="11" spans="1:11">
      <c r="A11" s="1" t="s">
        <v>6</v>
      </c>
      <c r="C11" s="1"/>
      <c r="E11">
        <v>8</v>
      </c>
    </row>
    <row r="12" spans="1:11">
      <c r="A12" s="1" t="s">
        <v>10</v>
      </c>
      <c r="C12" s="1"/>
      <c r="E12">
        <v>9</v>
      </c>
    </row>
    <row r="13" spans="1:11">
      <c r="A13" s="1" t="s">
        <v>11</v>
      </c>
    </row>
    <row r="14" spans="1:11">
      <c r="A14" s="1" t="s">
        <v>12</v>
      </c>
    </row>
    <row r="15" spans="1:11">
      <c r="A15" s="1" t="s">
        <v>17</v>
      </c>
    </row>
    <row r="16" spans="1:11">
      <c r="A16" s="1" t="s">
        <v>14</v>
      </c>
    </row>
    <row r="17" spans="1:2">
      <c r="A17" s="1" t="s">
        <v>8</v>
      </c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</row>
    <row r="35" spans="1:1">
      <c r="A35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106" workbookViewId="0">
      <selection activeCell="K117" sqref="K117"/>
    </sheetView>
  </sheetViews>
  <sheetFormatPr defaultRowHeight="12.75"/>
  <cols>
    <col min="1" max="1" width="9.140625" customWidth="1"/>
    <col min="3" max="3" width="13.5703125" customWidth="1"/>
    <col min="4" max="4" width="17.85546875" customWidth="1"/>
    <col min="6" max="6" width="11.5703125" customWidth="1"/>
    <col min="8" max="8" width="13.85546875" customWidth="1"/>
    <col min="9" max="9" width="14.7109375" customWidth="1"/>
    <col min="13" max="13" width="13.7109375" customWidth="1"/>
    <col min="14" max="14" width="15.28515625" customWidth="1"/>
    <col min="18" max="18" width="14.85546875" customWidth="1"/>
    <col min="19" max="19" width="16.5703125" customWidth="1"/>
  </cols>
  <sheetData>
    <row r="1" spans="1:19">
      <c r="A1" s="1"/>
    </row>
    <row r="2" spans="1:19">
      <c r="A2" s="94" t="s">
        <v>51</v>
      </c>
      <c r="B2" s="95"/>
      <c r="C2" s="95"/>
      <c r="D2" s="96"/>
      <c r="F2" s="94" t="s">
        <v>55</v>
      </c>
      <c r="G2" s="95"/>
      <c r="H2" s="95"/>
      <c r="I2" s="96"/>
      <c r="K2" s="94" t="s">
        <v>56</v>
      </c>
      <c r="L2" s="95"/>
      <c r="M2" s="95"/>
      <c r="N2" s="96"/>
      <c r="P2" s="94" t="s">
        <v>57</v>
      </c>
      <c r="Q2" s="95"/>
      <c r="R2" s="95"/>
      <c r="S2" s="96"/>
    </row>
    <row r="3" spans="1:19">
      <c r="A3" s="29" t="s">
        <v>50</v>
      </c>
      <c r="B3" s="29" t="s">
        <v>52</v>
      </c>
      <c r="C3" s="29" t="s">
        <v>53</v>
      </c>
      <c r="D3" s="29" t="s">
        <v>54</v>
      </c>
      <c r="F3" s="29" t="s">
        <v>50</v>
      </c>
      <c r="G3" s="29" t="s">
        <v>52</v>
      </c>
      <c r="H3" s="29" t="s">
        <v>53</v>
      </c>
      <c r="I3" s="29" t="s">
        <v>54</v>
      </c>
      <c r="K3" s="29" t="s">
        <v>50</v>
      </c>
      <c r="L3" s="29" t="s">
        <v>52</v>
      </c>
      <c r="M3" s="29" t="s">
        <v>53</v>
      </c>
      <c r="N3" s="29" t="s">
        <v>54</v>
      </c>
      <c r="P3" s="29" t="s">
        <v>50</v>
      </c>
      <c r="Q3" s="29" t="s">
        <v>52</v>
      </c>
      <c r="R3" s="29" t="s">
        <v>53</v>
      </c>
      <c r="S3" s="29" t="s">
        <v>54</v>
      </c>
    </row>
    <row r="4" spans="1:19">
      <c r="A4" s="30">
        <f>KONTROLA1!A18</f>
        <v>0</v>
      </c>
      <c r="B4" s="30">
        <f>KONTROLA1!E18</f>
        <v>0</v>
      </c>
      <c r="C4" s="30">
        <f>KONTROLA1!G18</f>
        <v>0</v>
      </c>
      <c r="D4" s="30">
        <f>KONTROLA1!J18</f>
        <v>0</v>
      </c>
      <c r="F4" s="30">
        <f>KONTROLA2!A18</f>
        <v>0</v>
      </c>
      <c r="G4" s="30">
        <f>KONTROLA2!E18</f>
        <v>0</v>
      </c>
      <c r="H4" s="30">
        <f>KONTROLA2!G18</f>
        <v>0</v>
      </c>
      <c r="I4" s="30">
        <f>KONTROLA2!J18</f>
        <v>0</v>
      </c>
      <c r="K4" s="30">
        <f>KONTROLA3!A18</f>
        <v>0</v>
      </c>
      <c r="L4" s="30">
        <f>KONTROLA3!E18</f>
        <v>0</v>
      </c>
      <c r="M4" s="30">
        <f>KONTROLA3!G18</f>
        <v>0</v>
      </c>
      <c r="N4" s="30">
        <f>KONTROLA3!J18</f>
        <v>0</v>
      </c>
      <c r="P4" s="30">
        <f>KONTROLA4!A18</f>
        <v>0</v>
      </c>
      <c r="Q4" s="30">
        <f>KONTROLA4!E18</f>
        <v>0</v>
      </c>
      <c r="R4" s="30">
        <f>KONTROLA4!G18</f>
        <v>0</v>
      </c>
      <c r="S4" s="30">
        <f>KONTROLA4!J18</f>
        <v>0</v>
      </c>
    </row>
    <row r="5" spans="1:19">
      <c r="A5" s="30">
        <f>KONTROLA1!A19</f>
        <v>0</v>
      </c>
      <c r="B5" s="30">
        <f>KONTROLA1!E19</f>
        <v>0</v>
      </c>
      <c r="C5" s="30">
        <f>KONTROLA1!G19</f>
        <v>0</v>
      </c>
      <c r="D5" s="30">
        <f>KONTROLA1!J19</f>
        <v>0</v>
      </c>
      <c r="F5" s="30">
        <f>KONTROLA2!A19</f>
        <v>0</v>
      </c>
      <c r="G5" s="30">
        <f>KONTROLA2!E19</f>
        <v>0</v>
      </c>
      <c r="H5" s="30">
        <f>KONTROLA2!G19</f>
        <v>0</v>
      </c>
      <c r="I5" s="30">
        <f>KONTROLA2!J19</f>
        <v>0</v>
      </c>
      <c r="K5" s="30">
        <f>KONTROLA3!A19</f>
        <v>0</v>
      </c>
      <c r="L5" s="30">
        <f>KONTROLA3!E19</f>
        <v>0</v>
      </c>
      <c r="M5" s="30">
        <f>KONTROLA3!G19</f>
        <v>0</v>
      </c>
      <c r="N5" s="30">
        <f>KONTROLA3!J19</f>
        <v>0</v>
      </c>
      <c r="P5" s="30">
        <f>KONTROLA4!A19</f>
        <v>0</v>
      </c>
      <c r="Q5" s="30">
        <f>KONTROLA4!E19</f>
        <v>0</v>
      </c>
      <c r="R5" s="30">
        <f>KONTROLA4!G19</f>
        <v>0</v>
      </c>
      <c r="S5" s="30">
        <f>KONTROLA4!J19</f>
        <v>0</v>
      </c>
    </row>
    <row r="6" spans="1:19">
      <c r="A6" s="30">
        <f>KONTROLA1!A20</f>
        <v>0</v>
      </c>
      <c r="B6" s="30">
        <f>KONTROLA1!E20</f>
        <v>0</v>
      </c>
      <c r="C6" s="30">
        <f>KONTROLA1!G20</f>
        <v>0</v>
      </c>
      <c r="D6" s="30">
        <f>KONTROLA1!J20</f>
        <v>0</v>
      </c>
      <c r="F6" s="30">
        <f>KONTROLA2!A20</f>
        <v>0</v>
      </c>
      <c r="G6" s="30">
        <f>KONTROLA2!E20</f>
        <v>0</v>
      </c>
      <c r="H6" s="30">
        <f>KONTROLA2!G20</f>
        <v>0</v>
      </c>
      <c r="I6" s="30">
        <f>KONTROLA2!J20</f>
        <v>0</v>
      </c>
      <c r="K6" s="30">
        <f>KONTROLA3!A20</f>
        <v>0</v>
      </c>
      <c r="L6" s="30">
        <f>KONTROLA3!E20</f>
        <v>0</v>
      </c>
      <c r="M6" s="30">
        <f>KONTROLA3!G20</f>
        <v>0</v>
      </c>
      <c r="N6" s="30">
        <f>KONTROLA3!J20</f>
        <v>0</v>
      </c>
      <c r="P6" s="30">
        <f>KONTROLA4!A20</f>
        <v>0</v>
      </c>
      <c r="Q6" s="30">
        <f>KONTROLA4!E20</f>
        <v>0</v>
      </c>
      <c r="R6" s="30">
        <f>KONTROLA4!G20</f>
        <v>0</v>
      </c>
      <c r="S6" s="30">
        <f>KONTROLA4!J20</f>
        <v>0</v>
      </c>
    </row>
    <row r="7" spans="1:19">
      <c r="A7" s="30">
        <f>KONTROLA1!A21</f>
        <v>0</v>
      </c>
      <c r="B7" s="30">
        <f>KONTROLA1!E21</f>
        <v>0</v>
      </c>
      <c r="C7" s="30">
        <f>KONTROLA1!G21</f>
        <v>0</v>
      </c>
      <c r="D7" s="30">
        <f>KONTROLA1!J21</f>
        <v>0</v>
      </c>
      <c r="F7" s="30">
        <f>KONTROLA2!A21</f>
        <v>0</v>
      </c>
      <c r="G7" s="30">
        <f>KONTROLA2!E21</f>
        <v>0</v>
      </c>
      <c r="H7" s="30">
        <f>KONTROLA2!G21</f>
        <v>0</v>
      </c>
      <c r="I7" s="30">
        <f>KONTROLA2!J21</f>
        <v>0</v>
      </c>
      <c r="K7" s="30">
        <f>KONTROLA3!A21</f>
        <v>0</v>
      </c>
      <c r="L7" s="30">
        <f>KONTROLA3!E21</f>
        <v>0</v>
      </c>
      <c r="M7" s="30">
        <f>KONTROLA3!G21</f>
        <v>0</v>
      </c>
      <c r="N7" s="30">
        <f>KONTROLA3!J21</f>
        <v>0</v>
      </c>
      <c r="P7" s="30">
        <f>KONTROLA4!A21</f>
        <v>0</v>
      </c>
      <c r="Q7" s="30">
        <f>KONTROLA4!E21</f>
        <v>0</v>
      </c>
      <c r="R7" s="30">
        <f>KONTROLA4!G21</f>
        <v>0</v>
      </c>
      <c r="S7" s="30">
        <f>KONTROLA4!J21</f>
        <v>0</v>
      </c>
    </row>
    <row r="8" spans="1:19">
      <c r="A8" s="30">
        <f>KONTROLA1!A22</f>
        <v>0</v>
      </c>
      <c r="B8" s="30">
        <f>KONTROLA1!E22</f>
        <v>0</v>
      </c>
      <c r="C8" s="30">
        <f>KONTROLA1!G22</f>
        <v>0</v>
      </c>
      <c r="D8" s="30">
        <f>KONTROLA1!J22</f>
        <v>0</v>
      </c>
      <c r="F8" s="30">
        <f>KONTROLA2!A22</f>
        <v>0</v>
      </c>
      <c r="G8" s="30">
        <f>KONTROLA2!E22</f>
        <v>0</v>
      </c>
      <c r="H8" s="30">
        <f>KONTROLA2!G22</f>
        <v>0</v>
      </c>
      <c r="I8" s="30">
        <f>KONTROLA2!J22</f>
        <v>0</v>
      </c>
      <c r="K8" s="30">
        <f>KONTROLA3!A22</f>
        <v>0</v>
      </c>
      <c r="L8" s="30">
        <f>KONTROLA3!E22</f>
        <v>0</v>
      </c>
      <c r="M8" s="30">
        <f>KONTROLA3!G22</f>
        <v>0</v>
      </c>
      <c r="N8" s="30">
        <f>KONTROLA3!J22</f>
        <v>0</v>
      </c>
      <c r="P8" s="30">
        <f>KONTROLA4!A22</f>
        <v>0</v>
      </c>
      <c r="Q8" s="30">
        <f>KONTROLA4!E22</f>
        <v>0</v>
      </c>
      <c r="R8" s="30">
        <f>KONTROLA4!G22</f>
        <v>0</v>
      </c>
      <c r="S8" s="30">
        <f>KONTROLA4!J22</f>
        <v>0</v>
      </c>
    </row>
    <row r="9" spans="1:19">
      <c r="A9" s="30">
        <f>KONTROLA1!A23</f>
        <v>0</v>
      </c>
      <c r="B9" s="30">
        <f>KONTROLA1!E23</f>
        <v>0</v>
      </c>
      <c r="C9" s="30">
        <f>KONTROLA1!G23</f>
        <v>0</v>
      </c>
      <c r="D9" s="30">
        <f>KONTROLA1!J23</f>
        <v>0</v>
      </c>
      <c r="F9" s="30">
        <f>KONTROLA2!A23</f>
        <v>0</v>
      </c>
      <c r="G9" s="30">
        <f>KONTROLA2!E23</f>
        <v>0</v>
      </c>
      <c r="H9" s="30">
        <f>KONTROLA2!G23</f>
        <v>0</v>
      </c>
      <c r="I9" s="30">
        <f>KONTROLA2!J23</f>
        <v>0</v>
      </c>
      <c r="K9" s="30">
        <f>KONTROLA3!A23</f>
        <v>0</v>
      </c>
      <c r="L9" s="30">
        <f>KONTROLA3!E23</f>
        <v>0</v>
      </c>
      <c r="M9" s="30">
        <f>KONTROLA3!G23</f>
        <v>0</v>
      </c>
      <c r="N9" s="30">
        <f>KONTROLA3!J23</f>
        <v>0</v>
      </c>
      <c r="P9" s="30">
        <f>KONTROLA4!A23</f>
        <v>0</v>
      </c>
      <c r="Q9" s="30">
        <f>KONTROLA4!E23</f>
        <v>0</v>
      </c>
      <c r="R9" s="30">
        <f>KONTROLA4!G23</f>
        <v>0</v>
      </c>
      <c r="S9" s="30">
        <f>KONTROLA4!J23</f>
        <v>0</v>
      </c>
    </row>
    <row r="10" spans="1:19">
      <c r="A10" s="30">
        <f>KONTROLA1!A24</f>
        <v>0</v>
      </c>
      <c r="B10" s="30">
        <f>KONTROLA1!E24</f>
        <v>0</v>
      </c>
      <c r="C10" s="30">
        <f>KONTROLA1!G24</f>
        <v>0</v>
      </c>
      <c r="D10" s="30">
        <f>KONTROLA1!J24</f>
        <v>0</v>
      </c>
      <c r="F10" s="30">
        <f>KONTROLA2!A24</f>
        <v>0</v>
      </c>
      <c r="G10" s="30">
        <f>KONTROLA2!E24</f>
        <v>0</v>
      </c>
      <c r="H10" s="30">
        <f>KONTROLA2!G24</f>
        <v>0</v>
      </c>
      <c r="I10" s="30">
        <f>KONTROLA2!J24</f>
        <v>0</v>
      </c>
      <c r="K10" s="30">
        <f>KONTROLA3!A24</f>
        <v>0</v>
      </c>
      <c r="L10" s="30">
        <f>KONTROLA3!E24</f>
        <v>0</v>
      </c>
      <c r="M10" s="30">
        <f>KONTROLA3!G24</f>
        <v>0</v>
      </c>
      <c r="N10" s="30">
        <f>KONTROLA3!J24</f>
        <v>0</v>
      </c>
      <c r="P10" s="30">
        <f>KONTROLA4!A24</f>
        <v>0</v>
      </c>
      <c r="Q10" s="30">
        <f>KONTROLA4!E24</f>
        <v>0</v>
      </c>
      <c r="R10" s="30">
        <f>KONTROLA4!G24</f>
        <v>0</v>
      </c>
      <c r="S10" s="30">
        <f>KONTROLA4!J24</f>
        <v>0</v>
      </c>
    </row>
    <row r="11" spans="1:19">
      <c r="A11" s="30">
        <f>KONTROLA1!A25</f>
        <v>0</v>
      </c>
      <c r="B11" s="30">
        <f>KONTROLA1!E25</f>
        <v>0</v>
      </c>
      <c r="C11" s="30">
        <f>KONTROLA1!G25</f>
        <v>0</v>
      </c>
      <c r="D11" s="30">
        <f>KONTROLA1!J25</f>
        <v>0</v>
      </c>
      <c r="F11" s="30">
        <f>KONTROLA2!A25</f>
        <v>0</v>
      </c>
      <c r="G11" s="30">
        <f>KONTROLA2!E25</f>
        <v>0</v>
      </c>
      <c r="H11" s="30">
        <f>KONTROLA2!G25</f>
        <v>0</v>
      </c>
      <c r="I11" s="30">
        <f>KONTROLA2!J25</f>
        <v>0</v>
      </c>
      <c r="K11" s="30">
        <f>KONTROLA3!A25</f>
        <v>0</v>
      </c>
      <c r="L11" s="30">
        <f>KONTROLA3!E25</f>
        <v>0</v>
      </c>
      <c r="M11" s="30">
        <f>KONTROLA3!G25</f>
        <v>0</v>
      </c>
      <c r="N11" s="30">
        <f>KONTROLA3!J25</f>
        <v>0</v>
      </c>
      <c r="P11" s="30">
        <f>KONTROLA4!A25</f>
        <v>0</v>
      </c>
      <c r="Q11" s="30">
        <f>KONTROLA4!E25</f>
        <v>0</v>
      </c>
      <c r="R11" s="30">
        <f>KONTROLA4!G25</f>
        <v>0</v>
      </c>
      <c r="S11" s="30">
        <f>KONTROLA4!J25</f>
        <v>0</v>
      </c>
    </row>
    <row r="12" spans="1:19">
      <c r="A12" s="30">
        <f>KONTROLA1!A26</f>
        <v>0</v>
      </c>
      <c r="B12" s="30">
        <f>KONTROLA1!E26</f>
        <v>0</v>
      </c>
      <c r="C12" s="30">
        <f>KONTROLA1!G26</f>
        <v>0</v>
      </c>
      <c r="D12" s="30">
        <f>KONTROLA1!J26</f>
        <v>0</v>
      </c>
      <c r="F12" s="30">
        <f>KONTROLA2!A26</f>
        <v>0</v>
      </c>
      <c r="G12" s="30">
        <f>KONTROLA2!E26</f>
        <v>0</v>
      </c>
      <c r="H12" s="30">
        <f>KONTROLA2!G26</f>
        <v>0</v>
      </c>
      <c r="I12" s="30">
        <f>KONTROLA2!J26</f>
        <v>0</v>
      </c>
      <c r="K12" s="30">
        <f>KONTROLA3!A26</f>
        <v>0</v>
      </c>
      <c r="L12" s="30">
        <f>KONTROLA3!E26</f>
        <v>0</v>
      </c>
      <c r="M12" s="30">
        <f>KONTROLA3!G26</f>
        <v>0</v>
      </c>
      <c r="N12" s="30">
        <f>KONTROLA3!J26</f>
        <v>0</v>
      </c>
      <c r="P12" s="30">
        <f>KONTROLA4!A26</f>
        <v>0</v>
      </c>
      <c r="Q12" s="30">
        <f>KONTROLA4!E26</f>
        <v>0</v>
      </c>
      <c r="R12" s="30">
        <f>KONTROLA4!G26</f>
        <v>0</v>
      </c>
      <c r="S12" s="30">
        <f>KONTROLA4!J26</f>
        <v>0</v>
      </c>
    </row>
    <row r="13" spans="1:19">
      <c r="A13" s="30">
        <f>KONTROLA1!A27</f>
        <v>0</v>
      </c>
      <c r="B13" s="30">
        <f>KONTROLA1!E27</f>
        <v>0</v>
      </c>
      <c r="C13" s="30">
        <f>KONTROLA1!G27</f>
        <v>0</v>
      </c>
      <c r="D13" s="30">
        <f>KONTROLA1!J27</f>
        <v>0</v>
      </c>
      <c r="F13" s="30">
        <f>KONTROLA2!A27</f>
        <v>0</v>
      </c>
      <c r="G13" s="30">
        <f>KONTROLA2!E27</f>
        <v>0</v>
      </c>
      <c r="H13" s="30">
        <f>KONTROLA2!G27</f>
        <v>0</v>
      </c>
      <c r="I13" s="30">
        <f>KONTROLA2!J27</f>
        <v>0</v>
      </c>
      <c r="K13" s="30">
        <f>KONTROLA3!A27</f>
        <v>0</v>
      </c>
      <c r="L13" s="30">
        <f>KONTROLA3!E27</f>
        <v>0</v>
      </c>
      <c r="M13" s="30">
        <f>KONTROLA3!G27</f>
        <v>0</v>
      </c>
      <c r="N13" s="30">
        <f>KONTROLA3!J27</f>
        <v>0</v>
      </c>
      <c r="P13" s="30">
        <f>KONTROLA4!A27</f>
        <v>0</v>
      </c>
      <c r="Q13" s="30">
        <f>KONTROLA4!E27</f>
        <v>0</v>
      </c>
      <c r="R13" s="30">
        <f>KONTROLA4!G27</f>
        <v>0</v>
      </c>
      <c r="S13" s="30">
        <f>KONTROLA4!J27</f>
        <v>0</v>
      </c>
    </row>
    <row r="14" spans="1:19">
      <c r="A14" s="30">
        <f>KONTROLA1!A28</f>
        <v>0</v>
      </c>
      <c r="B14" s="30">
        <f>KONTROLA1!E28</f>
        <v>0</v>
      </c>
      <c r="C14" s="30">
        <f>KONTROLA1!G28</f>
        <v>0</v>
      </c>
      <c r="D14" s="30">
        <f>KONTROLA1!J28</f>
        <v>0</v>
      </c>
      <c r="F14" s="30">
        <f>KONTROLA2!A28</f>
        <v>0</v>
      </c>
      <c r="G14" s="30">
        <f>KONTROLA2!E28</f>
        <v>0</v>
      </c>
      <c r="H14" s="30">
        <f>KONTROLA2!G28</f>
        <v>0</v>
      </c>
      <c r="I14" s="30">
        <f>KONTROLA2!J28</f>
        <v>0</v>
      </c>
      <c r="K14" s="30">
        <f>KONTROLA3!A28</f>
        <v>0</v>
      </c>
      <c r="L14" s="30">
        <f>KONTROLA3!E28</f>
        <v>0</v>
      </c>
      <c r="M14" s="30">
        <f>KONTROLA3!G28</f>
        <v>0</v>
      </c>
      <c r="N14" s="30">
        <f>KONTROLA3!J28</f>
        <v>0</v>
      </c>
      <c r="P14" s="30">
        <f>KONTROLA4!A28</f>
        <v>0</v>
      </c>
      <c r="Q14" s="30">
        <f>KONTROLA4!E28</f>
        <v>0</v>
      </c>
      <c r="R14" s="30">
        <f>KONTROLA4!G28</f>
        <v>0</v>
      </c>
      <c r="S14" s="30">
        <f>KONTROLA4!J28</f>
        <v>0</v>
      </c>
    </row>
    <row r="15" spans="1:19">
      <c r="A15" s="30">
        <f>KONTROLA1!A29</f>
        <v>0</v>
      </c>
      <c r="B15" s="30">
        <f>KONTROLA1!E29</f>
        <v>0</v>
      </c>
      <c r="C15" s="30">
        <f>KONTROLA1!G29</f>
        <v>0</v>
      </c>
      <c r="D15" s="30">
        <f>KONTROLA1!J29</f>
        <v>0</v>
      </c>
      <c r="F15" s="30">
        <f>KONTROLA2!A29</f>
        <v>0</v>
      </c>
      <c r="G15" s="30">
        <f>KONTROLA2!E29</f>
        <v>0</v>
      </c>
      <c r="H15" s="30">
        <f>KONTROLA2!G29</f>
        <v>0</v>
      </c>
      <c r="I15" s="30">
        <f>KONTROLA2!J29</f>
        <v>0</v>
      </c>
      <c r="K15" s="30">
        <f>KONTROLA3!A29</f>
        <v>0</v>
      </c>
      <c r="L15" s="30">
        <f>KONTROLA3!E29</f>
        <v>0</v>
      </c>
      <c r="M15" s="30">
        <f>KONTROLA3!G29</f>
        <v>0</v>
      </c>
      <c r="N15" s="30">
        <f>KONTROLA3!J29</f>
        <v>0</v>
      </c>
      <c r="P15" s="30">
        <f>KONTROLA4!A29</f>
        <v>0</v>
      </c>
      <c r="Q15" s="30">
        <f>KONTROLA4!E29</f>
        <v>0</v>
      </c>
      <c r="R15" s="30">
        <f>KONTROLA4!G29</f>
        <v>0</v>
      </c>
      <c r="S15" s="30">
        <f>KONTROLA4!J29</f>
        <v>0</v>
      </c>
    </row>
    <row r="16" spans="1:19">
      <c r="A16" s="30">
        <f>KONTROLA1!A30</f>
        <v>0</v>
      </c>
      <c r="B16" s="30">
        <f>KONTROLA1!E30</f>
        <v>0</v>
      </c>
      <c r="C16" s="30">
        <f>KONTROLA1!G30</f>
        <v>0</v>
      </c>
      <c r="D16" s="30">
        <f>KONTROLA1!J30</f>
        <v>0</v>
      </c>
      <c r="F16" s="30">
        <f>KONTROLA2!A30</f>
        <v>0</v>
      </c>
      <c r="G16" s="30">
        <f>KONTROLA2!E30</f>
        <v>0</v>
      </c>
      <c r="H16" s="30">
        <f>KONTROLA2!G30</f>
        <v>0</v>
      </c>
      <c r="I16" s="30">
        <f>KONTROLA2!J30</f>
        <v>0</v>
      </c>
      <c r="K16" s="30">
        <f>KONTROLA3!A30</f>
        <v>0</v>
      </c>
      <c r="L16" s="30">
        <f>KONTROLA3!E30</f>
        <v>0</v>
      </c>
      <c r="M16" s="30">
        <f>KONTROLA3!G30</f>
        <v>0</v>
      </c>
      <c r="N16" s="30">
        <f>KONTROLA3!J30</f>
        <v>0</v>
      </c>
      <c r="P16" s="30">
        <f>KONTROLA4!A30</f>
        <v>0</v>
      </c>
      <c r="Q16" s="30">
        <f>KONTROLA4!E30</f>
        <v>0</v>
      </c>
      <c r="R16" s="30">
        <f>KONTROLA4!G30</f>
        <v>0</v>
      </c>
      <c r="S16" s="30">
        <f>KONTROLA4!J30</f>
        <v>0</v>
      </c>
    </row>
    <row r="17" spans="1:19">
      <c r="A17" s="30">
        <f>KONTROLA1!A31</f>
        <v>0</v>
      </c>
      <c r="B17" s="30">
        <f>KONTROLA1!E31</f>
        <v>0</v>
      </c>
      <c r="C17" s="30">
        <f>KONTROLA1!G31</f>
        <v>0</v>
      </c>
      <c r="D17" s="30">
        <f>KONTROLA1!J31</f>
        <v>0</v>
      </c>
      <c r="F17" s="30">
        <f>KONTROLA2!A31</f>
        <v>0</v>
      </c>
      <c r="G17" s="30">
        <f>KONTROLA2!E31</f>
        <v>0</v>
      </c>
      <c r="H17" s="30">
        <f>KONTROLA2!G31</f>
        <v>0</v>
      </c>
      <c r="I17" s="30">
        <f>KONTROLA2!J31</f>
        <v>0</v>
      </c>
      <c r="K17" s="30">
        <f>KONTROLA3!A31</f>
        <v>0</v>
      </c>
      <c r="L17" s="30">
        <f>KONTROLA3!E31</f>
        <v>0</v>
      </c>
      <c r="M17" s="30">
        <f>KONTROLA3!G31</f>
        <v>0</v>
      </c>
      <c r="N17" s="30">
        <f>KONTROLA3!J31</f>
        <v>0</v>
      </c>
      <c r="P17" s="30">
        <f>KONTROLA4!A31</f>
        <v>0</v>
      </c>
      <c r="Q17" s="30">
        <f>KONTROLA4!E31</f>
        <v>0</v>
      </c>
      <c r="R17" s="30">
        <f>KONTROLA4!G31</f>
        <v>0</v>
      </c>
      <c r="S17" s="30">
        <f>KONTROLA4!J31</f>
        <v>0</v>
      </c>
    </row>
    <row r="18" spans="1:19">
      <c r="A18" s="30">
        <f>KONTROLA1!A32</f>
        <v>0</v>
      </c>
      <c r="B18" s="30">
        <f>KONTROLA1!E32</f>
        <v>0</v>
      </c>
      <c r="C18" s="30">
        <f>KONTROLA1!G32</f>
        <v>0</v>
      </c>
      <c r="D18" s="30">
        <f>KONTROLA1!J32</f>
        <v>0</v>
      </c>
      <c r="F18" s="30">
        <f>KONTROLA2!A32</f>
        <v>0</v>
      </c>
      <c r="G18" s="30">
        <f>KONTROLA2!E32</f>
        <v>0</v>
      </c>
      <c r="H18" s="30">
        <f>KONTROLA2!G32</f>
        <v>0</v>
      </c>
      <c r="I18" s="30">
        <f>KONTROLA2!J32</f>
        <v>0</v>
      </c>
      <c r="K18" s="30">
        <f>KONTROLA3!A32</f>
        <v>0</v>
      </c>
      <c r="L18" s="30">
        <f>KONTROLA3!E32</f>
        <v>0</v>
      </c>
      <c r="M18" s="30">
        <f>KONTROLA3!G32</f>
        <v>0</v>
      </c>
      <c r="N18" s="30">
        <f>KONTROLA3!J32</f>
        <v>0</v>
      </c>
      <c r="P18" s="30">
        <f>KONTROLA4!A32</f>
        <v>0</v>
      </c>
      <c r="Q18" s="30">
        <f>KONTROLA4!E32</f>
        <v>0</v>
      </c>
      <c r="R18" s="30">
        <f>KONTROLA4!G32</f>
        <v>0</v>
      </c>
      <c r="S18" s="30">
        <f>KONTROLA4!J32</f>
        <v>0</v>
      </c>
    </row>
    <row r="19" spans="1:19">
      <c r="A19" s="30">
        <f>KONTROLA1!A33</f>
        <v>0</v>
      </c>
      <c r="B19" s="30">
        <f>KONTROLA1!E33</f>
        <v>0</v>
      </c>
      <c r="C19" s="30">
        <f>KONTROLA1!G33</f>
        <v>0</v>
      </c>
      <c r="D19" s="30">
        <f>KONTROLA1!J33</f>
        <v>0</v>
      </c>
      <c r="F19" s="30">
        <f>KONTROLA2!A33</f>
        <v>0</v>
      </c>
      <c r="G19" s="30">
        <f>KONTROLA2!E33</f>
        <v>0</v>
      </c>
      <c r="H19" s="30">
        <f>KONTROLA2!G33</f>
        <v>0</v>
      </c>
      <c r="I19" s="30">
        <f>KONTROLA2!J33</f>
        <v>0</v>
      </c>
      <c r="K19" s="30">
        <f>KONTROLA3!A33</f>
        <v>0</v>
      </c>
      <c r="L19" s="30">
        <f>KONTROLA3!E33</f>
        <v>0</v>
      </c>
      <c r="M19" s="30">
        <f>KONTROLA3!G33</f>
        <v>0</v>
      </c>
      <c r="N19" s="30">
        <f>KONTROLA3!J33</f>
        <v>0</v>
      </c>
      <c r="P19" s="30">
        <f>KONTROLA4!A33</f>
        <v>0</v>
      </c>
      <c r="Q19" s="30">
        <f>KONTROLA4!E33</f>
        <v>0</v>
      </c>
      <c r="R19" s="30">
        <f>KONTROLA4!G33</f>
        <v>0</v>
      </c>
      <c r="S19" s="30">
        <f>KONTROLA4!J33</f>
        <v>0</v>
      </c>
    </row>
    <row r="20" spans="1:19">
      <c r="A20" s="30">
        <f>KONTROLA1!A34</f>
        <v>0</v>
      </c>
      <c r="B20" s="30">
        <f>KONTROLA1!E34</f>
        <v>0</v>
      </c>
      <c r="C20" s="30">
        <f>KONTROLA1!G34</f>
        <v>0</v>
      </c>
      <c r="D20" s="30">
        <f>KONTROLA1!J34</f>
        <v>0</v>
      </c>
      <c r="F20" s="30">
        <f>KONTROLA2!A34</f>
        <v>0</v>
      </c>
      <c r="G20" s="30">
        <f>KONTROLA2!E34</f>
        <v>0</v>
      </c>
      <c r="H20" s="30">
        <f>KONTROLA2!G34</f>
        <v>0</v>
      </c>
      <c r="I20" s="30">
        <f>KONTROLA2!J34</f>
        <v>0</v>
      </c>
      <c r="K20" s="30">
        <f>KONTROLA3!A34</f>
        <v>0</v>
      </c>
      <c r="L20" s="30">
        <f>KONTROLA3!E34</f>
        <v>0</v>
      </c>
      <c r="M20" s="30">
        <f>KONTROLA3!G34</f>
        <v>0</v>
      </c>
      <c r="N20" s="30">
        <f>KONTROLA3!J34</f>
        <v>0</v>
      </c>
      <c r="P20" s="30">
        <f>KONTROLA4!A34</f>
        <v>0</v>
      </c>
      <c r="Q20" s="30">
        <f>KONTROLA4!E34</f>
        <v>0</v>
      </c>
      <c r="R20" s="30">
        <f>KONTROLA4!G34</f>
        <v>0</v>
      </c>
      <c r="S20" s="30">
        <f>KONTROLA4!J34</f>
        <v>0</v>
      </c>
    </row>
    <row r="21" spans="1:19">
      <c r="A21" s="30">
        <f>KONTROLA1!A35</f>
        <v>0</v>
      </c>
      <c r="B21" s="30">
        <f>KONTROLA1!E35</f>
        <v>0</v>
      </c>
      <c r="C21" s="30">
        <f>KONTROLA1!G35</f>
        <v>0</v>
      </c>
      <c r="D21" s="30">
        <f>KONTROLA1!J35</f>
        <v>0</v>
      </c>
      <c r="F21" s="30">
        <f>KONTROLA2!A35</f>
        <v>0</v>
      </c>
      <c r="G21" s="30">
        <f>KONTROLA2!E35</f>
        <v>0</v>
      </c>
      <c r="H21" s="30">
        <f>KONTROLA2!G35</f>
        <v>0</v>
      </c>
      <c r="I21" s="30">
        <f>KONTROLA2!J35</f>
        <v>0</v>
      </c>
      <c r="K21" s="30">
        <f>KONTROLA3!A35</f>
        <v>0</v>
      </c>
      <c r="L21" s="30">
        <f>KONTROLA3!E35</f>
        <v>0</v>
      </c>
      <c r="M21" s="30">
        <f>KONTROLA3!G35</f>
        <v>0</v>
      </c>
      <c r="N21" s="30">
        <f>KONTROLA3!J35</f>
        <v>0</v>
      </c>
      <c r="P21" s="30">
        <f>KONTROLA4!A35</f>
        <v>0</v>
      </c>
      <c r="Q21" s="30">
        <f>KONTROLA4!E35</f>
        <v>0</v>
      </c>
      <c r="R21" s="30">
        <f>KONTROLA4!G35</f>
        <v>0</v>
      </c>
      <c r="S21" s="30">
        <f>KONTROLA4!J35</f>
        <v>0</v>
      </c>
    </row>
    <row r="22" spans="1:19">
      <c r="A22" s="30">
        <f>KONTROLA1!A36</f>
        <v>0</v>
      </c>
      <c r="B22" s="30">
        <f>KONTROLA1!E36</f>
        <v>0</v>
      </c>
      <c r="C22" s="30">
        <f>KONTROLA1!G36</f>
        <v>0</v>
      </c>
      <c r="D22" s="30">
        <f>KONTROLA1!J36</f>
        <v>0</v>
      </c>
      <c r="F22" s="30">
        <f>KONTROLA2!A36</f>
        <v>0</v>
      </c>
      <c r="G22" s="30">
        <f>KONTROLA2!E36</f>
        <v>0</v>
      </c>
      <c r="H22" s="30">
        <f>KONTROLA2!G36</f>
        <v>0</v>
      </c>
      <c r="I22" s="30">
        <f>KONTROLA2!J36</f>
        <v>0</v>
      </c>
      <c r="K22" s="30">
        <f>KONTROLA3!A36</f>
        <v>0</v>
      </c>
      <c r="L22" s="30">
        <f>KONTROLA3!E36</f>
        <v>0</v>
      </c>
      <c r="M22" s="30">
        <f>KONTROLA3!G36</f>
        <v>0</v>
      </c>
      <c r="N22" s="30">
        <f>KONTROLA3!J36</f>
        <v>0</v>
      </c>
      <c r="P22" s="30">
        <f>KONTROLA4!A36</f>
        <v>0</v>
      </c>
      <c r="Q22" s="30">
        <f>KONTROLA4!E36</f>
        <v>0</v>
      </c>
      <c r="R22" s="30">
        <f>KONTROLA4!G36</f>
        <v>0</v>
      </c>
      <c r="S22" s="30">
        <f>KONTROLA4!J36</f>
        <v>0</v>
      </c>
    </row>
    <row r="23" spans="1:19">
      <c r="A23" s="30">
        <f>KONTROLA1!A37</f>
        <v>0</v>
      </c>
      <c r="B23" s="30">
        <f>KONTROLA1!E37</f>
        <v>0</v>
      </c>
      <c r="C23" s="30">
        <f>KONTROLA1!G37</f>
        <v>0</v>
      </c>
      <c r="D23" s="30">
        <f>KONTROLA1!J37</f>
        <v>0</v>
      </c>
      <c r="F23" s="30">
        <f>KONTROLA2!A37</f>
        <v>0</v>
      </c>
      <c r="G23" s="30">
        <f>KONTROLA2!E37</f>
        <v>0</v>
      </c>
      <c r="H23" s="30">
        <f>KONTROLA2!G37</f>
        <v>0</v>
      </c>
      <c r="I23" s="30">
        <f>KONTROLA2!J37</f>
        <v>0</v>
      </c>
      <c r="K23" s="30">
        <f>KONTROLA3!A37</f>
        <v>0</v>
      </c>
      <c r="L23" s="30">
        <f>KONTROLA3!E37</f>
        <v>0</v>
      </c>
      <c r="M23" s="30">
        <f>KONTROLA3!G37</f>
        <v>0</v>
      </c>
      <c r="N23" s="30">
        <f>KONTROLA3!J37</f>
        <v>0</v>
      </c>
      <c r="P23" s="30">
        <f>KONTROLA4!A37</f>
        <v>0</v>
      </c>
      <c r="Q23" s="30">
        <f>KONTROLA4!E37</f>
        <v>0</v>
      </c>
      <c r="R23" s="30">
        <f>KONTROLA4!G37</f>
        <v>0</v>
      </c>
      <c r="S23" s="30">
        <f>KONTROLA4!J37</f>
        <v>0</v>
      </c>
    </row>
    <row r="24" spans="1:19">
      <c r="A24" s="30">
        <f>KONTROLA1!A38</f>
        <v>0</v>
      </c>
      <c r="B24" s="30">
        <f>KONTROLA1!E38</f>
        <v>0</v>
      </c>
      <c r="C24" s="30">
        <f>KONTROLA1!G38</f>
        <v>0</v>
      </c>
      <c r="D24" s="30">
        <f>KONTROLA1!J38</f>
        <v>0</v>
      </c>
      <c r="F24" s="30">
        <f>KONTROLA2!A38</f>
        <v>0</v>
      </c>
      <c r="G24" s="30">
        <f>KONTROLA2!E38</f>
        <v>0</v>
      </c>
      <c r="H24" s="30">
        <f>KONTROLA2!G38</f>
        <v>0</v>
      </c>
      <c r="I24" s="30">
        <f>KONTROLA2!J38</f>
        <v>0</v>
      </c>
      <c r="K24" s="30">
        <f>KONTROLA3!A38</f>
        <v>0</v>
      </c>
      <c r="L24" s="30">
        <f>KONTROLA3!E38</f>
        <v>0</v>
      </c>
      <c r="M24" s="30">
        <f>KONTROLA3!G38</f>
        <v>0</v>
      </c>
      <c r="N24" s="30">
        <f>KONTROLA3!J38</f>
        <v>0</v>
      </c>
      <c r="P24" s="30">
        <f>KONTROLA4!A38</f>
        <v>0</v>
      </c>
      <c r="Q24" s="30">
        <f>KONTROLA4!E38</f>
        <v>0</v>
      </c>
      <c r="R24" s="30">
        <f>KONTROLA4!G38</f>
        <v>0</v>
      </c>
      <c r="S24" s="30">
        <f>KONTROLA4!J38</f>
        <v>0</v>
      </c>
    </row>
    <row r="25" spans="1:19">
      <c r="A25" s="30">
        <f>KONTROLA1!A39</f>
        <v>0</v>
      </c>
      <c r="B25" s="30">
        <f>KONTROLA1!E39</f>
        <v>0</v>
      </c>
      <c r="C25" s="30">
        <f>KONTROLA1!G39</f>
        <v>0</v>
      </c>
      <c r="D25" s="30">
        <f>KONTROLA1!J39</f>
        <v>0</v>
      </c>
      <c r="F25" s="30">
        <f>KONTROLA2!A39</f>
        <v>0</v>
      </c>
      <c r="G25" s="30">
        <f>KONTROLA2!E39</f>
        <v>0</v>
      </c>
      <c r="H25" s="30">
        <f>KONTROLA2!G39</f>
        <v>0</v>
      </c>
      <c r="I25" s="30">
        <f>KONTROLA2!J39</f>
        <v>0</v>
      </c>
      <c r="K25" s="30">
        <f>KONTROLA3!A39</f>
        <v>0</v>
      </c>
      <c r="L25" s="30">
        <f>KONTROLA3!E39</f>
        <v>0</v>
      </c>
      <c r="M25" s="30">
        <f>KONTROLA3!G39</f>
        <v>0</v>
      </c>
      <c r="N25" s="30">
        <f>KONTROLA3!J39</f>
        <v>0</v>
      </c>
      <c r="P25" s="30">
        <f>KONTROLA4!A39</f>
        <v>0</v>
      </c>
      <c r="Q25" s="30">
        <f>KONTROLA4!E39</f>
        <v>0</v>
      </c>
      <c r="R25" s="30">
        <f>KONTROLA4!G39</f>
        <v>0</v>
      </c>
      <c r="S25" s="30">
        <f>KONTROLA4!J39</f>
        <v>0</v>
      </c>
    </row>
    <row r="26" spans="1:19">
      <c r="A26" s="30">
        <f>KONTROLA1!A40</f>
        <v>0</v>
      </c>
      <c r="B26" s="30">
        <f>KONTROLA1!E40</f>
        <v>0</v>
      </c>
      <c r="C26" s="30">
        <f>KONTROLA1!G40</f>
        <v>0</v>
      </c>
      <c r="D26" s="30">
        <f>KONTROLA1!J40</f>
        <v>0</v>
      </c>
      <c r="F26" s="30">
        <f>KONTROLA2!A40</f>
        <v>0</v>
      </c>
      <c r="G26" s="30">
        <f>KONTROLA2!E40</f>
        <v>0</v>
      </c>
      <c r="H26" s="30">
        <f>KONTROLA2!G40</f>
        <v>0</v>
      </c>
      <c r="I26" s="30">
        <f>KONTROLA2!J40</f>
        <v>0</v>
      </c>
      <c r="K26" s="30">
        <f>KONTROLA3!A40</f>
        <v>0</v>
      </c>
      <c r="L26" s="30">
        <f>KONTROLA3!E40</f>
        <v>0</v>
      </c>
      <c r="M26" s="30">
        <f>KONTROLA3!G40</f>
        <v>0</v>
      </c>
      <c r="N26" s="30">
        <f>KONTROLA3!J40</f>
        <v>0</v>
      </c>
      <c r="P26" s="30">
        <f>KONTROLA4!A40</f>
        <v>0</v>
      </c>
      <c r="Q26" s="30">
        <f>KONTROLA4!E40</f>
        <v>0</v>
      </c>
      <c r="R26" s="30">
        <f>KONTROLA4!G40</f>
        <v>0</v>
      </c>
      <c r="S26" s="30">
        <f>KONTROLA4!J40</f>
        <v>0</v>
      </c>
    </row>
    <row r="27" spans="1:19">
      <c r="A27" s="30">
        <f>KONTROLA1!A41</f>
        <v>0</v>
      </c>
      <c r="B27" s="30">
        <f>KONTROLA1!E41</f>
        <v>0</v>
      </c>
      <c r="C27" s="30">
        <f>KONTROLA1!G41</f>
        <v>0</v>
      </c>
      <c r="D27" s="30">
        <f>KONTROLA1!J41</f>
        <v>0</v>
      </c>
      <c r="F27" s="30">
        <f>KONTROLA2!A41</f>
        <v>0</v>
      </c>
      <c r="G27" s="30">
        <f>KONTROLA2!E41</f>
        <v>0</v>
      </c>
      <c r="H27" s="30">
        <f>KONTROLA2!G41</f>
        <v>0</v>
      </c>
      <c r="I27" s="30">
        <f>KONTROLA2!J41</f>
        <v>0</v>
      </c>
      <c r="K27" s="30">
        <f>KONTROLA3!A41</f>
        <v>0</v>
      </c>
      <c r="L27" s="30">
        <f>KONTROLA3!E41</f>
        <v>0</v>
      </c>
      <c r="M27" s="30">
        <f>KONTROLA3!G41</f>
        <v>0</v>
      </c>
      <c r="N27" s="30">
        <f>KONTROLA3!J41</f>
        <v>0</v>
      </c>
      <c r="P27" s="30">
        <f>KONTROLA4!A41</f>
        <v>0</v>
      </c>
      <c r="Q27" s="30">
        <f>KONTROLA4!E41</f>
        <v>0</v>
      </c>
      <c r="R27" s="30">
        <f>KONTROLA4!G41</f>
        <v>0</v>
      </c>
      <c r="S27" s="30">
        <f>KONTROLA4!J41</f>
        <v>0</v>
      </c>
    </row>
    <row r="28" spans="1:19">
      <c r="A28" s="30">
        <f>KONTROLA1!A42</f>
        <v>0</v>
      </c>
      <c r="B28" s="30">
        <f>KONTROLA1!E42</f>
        <v>0</v>
      </c>
      <c r="C28" s="30">
        <f>KONTROLA1!G42</f>
        <v>0</v>
      </c>
      <c r="D28" s="30">
        <f>KONTROLA1!J42</f>
        <v>0</v>
      </c>
      <c r="F28" s="30">
        <f>KONTROLA2!A42</f>
        <v>0</v>
      </c>
      <c r="G28" s="30">
        <f>KONTROLA2!E42</f>
        <v>0</v>
      </c>
      <c r="H28" s="30">
        <f>KONTROLA2!G42</f>
        <v>0</v>
      </c>
      <c r="I28" s="30">
        <f>KONTROLA2!J42</f>
        <v>0</v>
      </c>
      <c r="K28" s="30">
        <f>KONTROLA3!A42</f>
        <v>0</v>
      </c>
      <c r="L28" s="30">
        <f>KONTROLA3!E42</f>
        <v>0</v>
      </c>
      <c r="M28" s="30">
        <f>KONTROLA3!G42</f>
        <v>0</v>
      </c>
      <c r="N28" s="30">
        <f>KONTROLA3!J42</f>
        <v>0</v>
      </c>
      <c r="P28" s="30">
        <f>KONTROLA4!A42</f>
        <v>0</v>
      </c>
      <c r="Q28" s="30">
        <f>KONTROLA4!E42</f>
        <v>0</v>
      </c>
      <c r="R28" s="30">
        <f>KONTROLA4!G42</f>
        <v>0</v>
      </c>
      <c r="S28" s="30">
        <f>KONTROLA4!J42</f>
        <v>0</v>
      </c>
    </row>
    <row r="29" spans="1:19">
      <c r="A29" s="30">
        <f>KONTROLA1!A43</f>
        <v>0</v>
      </c>
      <c r="B29" s="30">
        <f>KONTROLA1!E43</f>
        <v>0</v>
      </c>
      <c r="C29" s="30">
        <f>KONTROLA1!G43</f>
        <v>0</v>
      </c>
      <c r="D29" s="30">
        <f>KONTROLA1!J43</f>
        <v>0</v>
      </c>
      <c r="F29" s="30">
        <f>KONTROLA2!A43</f>
        <v>0</v>
      </c>
      <c r="G29" s="30">
        <f>KONTROLA2!E43</f>
        <v>0</v>
      </c>
      <c r="H29" s="30">
        <f>KONTROLA2!G43</f>
        <v>0</v>
      </c>
      <c r="I29" s="30">
        <f>KONTROLA2!J43</f>
        <v>0</v>
      </c>
      <c r="K29" s="30">
        <f>KONTROLA3!A43</f>
        <v>0</v>
      </c>
      <c r="L29" s="30">
        <f>KONTROLA3!E43</f>
        <v>0</v>
      </c>
      <c r="M29" s="30">
        <f>KONTROLA3!G43</f>
        <v>0</v>
      </c>
      <c r="N29" s="30">
        <f>KONTROLA3!J43</f>
        <v>0</v>
      </c>
      <c r="P29" s="30">
        <f>KONTROLA4!A43</f>
        <v>0</v>
      </c>
      <c r="Q29" s="30">
        <f>KONTROLA4!E43</f>
        <v>0</v>
      </c>
      <c r="R29" s="30">
        <f>KONTROLA4!G43</f>
        <v>0</v>
      </c>
      <c r="S29" s="30">
        <f>KONTROLA4!J43</f>
        <v>0</v>
      </c>
    </row>
    <row r="30" spans="1:19">
      <c r="A30" s="30">
        <f>KONTROLA1!A44</f>
        <v>0</v>
      </c>
      <c r="B30" s="30">
        <f>KONTROLA1!E44</f>
        <v>0</v>
      </c>
      <c r="C30" s="30">
        <f>KONTROLA1!G44</f>
        <v>0</v>
      </c>
      <c r="D30" s="30">
        <f>KONTROLA1!J44</f>
        <v>0</v>
      </c>
      <c r="F30" s="30">
        <f>KONTROLA2!A44</f>
        <v>0</v>
      </c>
      <c r="G30" s="30">
        <f>KONTROLA2!E44</f>
        <v>0</v>
      </c>
      <c r="H30" s="30">
        <f>KONTROLA2!G44</f>
        <v>0</v>
      </c>
      <c r="I30" s="30">
        <f>KONTROLA2!J44</f>
        <v>0</v>
      </c>
      <c r="K30" s="30">
        <f>KONTROLA3!A44</f>
        <v>0</v>
      </c>
      <c r="L30" s="30">
        <f>KONTROLA3!E44</f>
        <v>0</v>
      </c>
      <c r="M30" s="30">
        <f>KONTROLA3!G44</f>
        <v>0</v>
      </c>
      <c r="N30" s="30">
        <f>KONTROLA3!J44</f>
        <v>0</v>
      </c>
      <c r="P30" s="30">
        <f>KONTROLA4!A44</f>
        <v>0</v>
      </c>
      <c r="Q30" s="30">
        <f>KONTROLA4!E44</f>
        <v>0</v>
      </c>
      <c r="R30" s="30">
        <f>KONTROLA4!G44</f>
        <v>0</v>
      </c>
      <c r="S30" s="30">
        <f>KONTROLA4!J44</f>
        <v>0</v>
      </c>
    </row>
    <row r="31" spans="1:19">
      <c r="A31" s="30">
        <f>KONTROLA1!A45</f>
        <v>0</v>
      </c>
      <c r="B31" s="30">
        <f>KONTROLA1!E45</f>
        <v>0</v>
      </c>
      <c r="C31" s="30">
        <f>KONTROLA1!G45</f>
        <v>0</v>
      </c>
      <c r="D31" s="30">
        <f>KONTROLA1!J45</f>
        <v>0</v>
      </c>
      <c r="F31" s="30">
        <f>KONTROLA2!A45</f>
        <v>0</v>
      </c>
      <c r="G31" s="30">
        <f>KONTROLA2!E45</f>
        <v>0</v>
      </c>
      <c r="H31" s="30">
        <f>KONTROLA2!G45</f>
        <v>0</v>
      </c>
      <c r="I31" s="30">
        <f>KONTROLA2!J45</f>
        <v>0</v>
      </c>
      <c r="K31" s="30">
        <f>KONTROLA3!A45</f>
        <v>0</v>
      </c>
      <c r="L31" s="30">
        <f>KONTROLA3!E45</f>
        <v>0</v>
      </c>
      <c r="M31" s="30">
        <f>KONTROLA3!G45</f>
        <v>0</v>
      </c>
      <c r="N31" s="30">
        <f>KONTROLA3!J45</f>
        <v>0</v>
      </c>
      <c r="P31" s="30">
        <f>KONTROLA4!A45</f>
        <v>0</v>
      </c>
      <c r="Q31" s="30">
        <f>KONTROLA4!E45</f>
        <v>0</v>
      </c>
      <c r="R31" s="30">
        <f>KONTROLA4!G45</f>
        <v>0</v>
      </c>
      <c r="S31" s="30">
        <f>KONTROLA4!J45</f>
        <v>0</v>
      </c>
    </row>
    <row r="32" spans="1:19">
      <c r="A32" s="30">
        <f>KONTROLA1!A46</f>
        <v>0</v>
      </c>
      <c r="B32" s="30">
        <f>KONTROLA1!E46</f>
        <v>0</v>
      </c>
      <c r="C32" s="30">
        <f>KONTROLA1!G46</f>
        <v>0</v>
      </c>
      <c r="D32" s="30">
        <f>KONTROLA1!J46</f>
        <v>0</v>
      </c>
      <c r="F32" s="30">
        <f>KONTROLA2!A46</f>
        <v>0</v>
      </c>
      <c r="G32" s="30">
        <f>KONTROLA2!E46</f>
        <v>0</v>
      </c>
      <c r="H32" s="30">
        <f>KONTROLA2!G46</f>
        <v>0</v>
      </c>
      <c r="I32" s="30">
        <f>KONTROLA2!J46</f>
        <v>0</v>
      </c>
      <c r="K32" s="30">
        <f>KONTROLA3!A46</f>
        <v>0</v>
      </c>
      <c r="L32" s="30">
        <f>KONTROLA3!E46</f>
        <v>0</v>
      </c>
      <c r="M32" s="30">
        <f>KONTROLA3!G46</f>
        <v>0</v>
      </c>
      <c r="N32" s="30">
        <f>KONTROLA3!J46</f>
        <v>0</v>
      </c>
      <c r="P32" s="30">
        <f>KONTROLA4!A46</f>
        <v>0</v>
      </c>
      <c r="Q32" s="30">
        <f>KONTROLA4!E46</f>
        <v>0</v>
      </c>
      <c r="R32" s="30">
        <f>KONTROLA4!G46</f>
        <v>0</v>
      </c>
      <c r="S32" s="30">
        <f>KONTROLA4!J46</f>
        <v>0</v>
      </c>
    </row>
    <row r="33" spans="1:19">
      <c r="A33" s="30">
        <f>KONTROLA1!A47</f>
        <v>0</v>
      </c>
      <c r="B33" s="30">
        <f>KONTROLA1!E47</f>
        <v>0</v>
      </c>
      <c r="C33" s="30">
        <f>KONTROLA1!G47</f>
        <v>0</v>
      </c>
      <c r="D33" s="30">
        <f>KONTROLA1!J47</f>
        <v>0</v>
      </c>
      <c r="F33" s="30">
        <f>KONTROLA2!A47</f>
        <v>0</v>
      </c>
      <c r="G33" s="30">
        <f>KONTROLA2!E47</f>
        <v>0</v>
      </c>
      <c r="H33" s="30">
        <f>KONTROLA2!G47</f>
        <v>0</v>
      </c>
      <c r="I33" s="30">
        <f>KONTROLA2!J47</f>
        <v>0</v>
      </c>
      <c r="K33" s="30">
        <f>KONTROLA3!A47</f>
        <v>0</v>
      </c>
      <c r="L33" s="30">
        <f>KONTROLA3!E47</f>
        <v>0</v>
      </c>
      <c r="M33" s="30">
        <f>KONTROLA3!G47</f>
        <v>0</v>
      </c>
      <c r="N33" s="30">
        <f>KONTROLA3!J47</f>
        <v>0</v>
      </c>
      <c r="P33" s="30">
        <f>KONTROLA4!A47</f>
        <v>0</v>
      </c>
      <c r="Q33" s="30">
        <f>KONTROLA4!E47</f>
        <v>0</v>
      </c>
      <c r="R33" s="30">
        <f>KONTROLA4!G47</f>
        <v>0</v>
      </c>
      <c r="S33" s="30">
        <f>KONTROLA4!J47</f>
        <v>0</v>
      </c>
    </row>
    <row r="34" spans="1:19">
      <c r="A34" s="30">
        <f>KONTROLA1!A48</f>
        <v>0</v>
      </c>
      <c r="B34" s="30">
        <f>KONTROLA1!E48</f>
        <v>0</v>
      </c>
      <c r="C34" s="30">
        <f>KONTROLA1!G48</f>
        <v>0</v>
      </c>
      <c r="D34" s="30">
        <f>KONTROLA1!J48</f>
        <v>0</v>
      </c>
      <c r="F34" s="30">
        <f>KONTROLA2!A48</f>
        <v>0</v>
      </c>
      <c r="G34" s="30">
        <f>KONTROLA2!E48</f>
        <v>0</v>
      </c>
      <c r="H34" s="30">
        <f>KONTROLA2!G48</f>
        <v>0</v>
      </c>
      <c r="I34" s="30">
        <f>KONTROLA2!J48</f>
        <v>0</v>
      </c>
      <c r="K34" s="30">
        <f>KONTROLA3!A48</f>
        <v>0</v>
      </c>
      <c r="L34" s="30">
        <f>KONTROLA3!E48</f>
        <v>0</v>
      </c>
      <c r="M34" s="30">
        <f>KONTROLA3!G48</f>
        <v>0</v>
      </c>
      <c r="N34" s="30">
        <f>KONTROLA3!J48</f>
        <v>0</v>
      </c>
      <c r="P34" s="30">
        <f>KONTROLA4!A48</f>
        <v>0</v>
      </c>
      <c r="Q34" s="30">
        <f>KONTROLA4!E48</f>
        <v>0</v>
      </c>
      <c r="R34" s="30">
        <f>KONTROLA4!G48</f>
        <v>0</v>
      </c>
      <c r="S34" s="30">
        <f>KONTROLA4!J48</f>
        <v>0</v>
      </c>
    </row>
    <row r="35" spans="1:19">
      <c r="A35" s="30">
        <f>KONTROLA1!A49</f>
        <v>0</v>
      </c>
      <c r="B35" s="30">
        <f>KONTROLA1!E49</f>
        <v>0</v>
      </c>
      <c r="C35" s="30">
        <f>KONTROLA1!G49</f>
        <v>0</v>
      </c>
      <c r="D35" s="30">
        <f>KONTROLA1!J49</f>
        <v>0</v>
      </c>
      <c r="F35" s="30">
        <f>KONTROLA2!A49</f>
        <v>0</v>
      </c>
      <c r="G35" s="30">
        <f>KONTROLA2!E49</f>
        <v>0</v>
      </c>
      <c r="H35" s="30">
        <f>KONTROLA2!G49</f>
        <v>0</v>
      </c>
      <c r="I35" s="30">
        <f>KONTROLA2!J49</f>
        <v>0</v>
      </c>
      <c r="K35" s="30">
        <f>KONTROLA3!A49</f>
        <v>0</v>
      </c>
      <c r="L35" s="30">
        <f>KONTROLA3!E49</f>
        <v>0</v>
      </c>
      <c r="M35" s="30">
        <f>KONTROLA3!G49</f>
        <v>0</v>
      </c>
      <c r="N35" s="30">
        <f>KONTROLA3!J49</f>
        <v>0</v>
      </c>
      <c r="P35" s="30">
        <f>KONTROLA4!A49</f>
        <v>0</v>
      </c>
      <c r="Q35" s="30">
        <f>KONTROLA4!E49</f>
        <v>0</v>
      </c>
      <c r="R35" s="30">
        <f>KONTROLA4!G49</f>
        <v>0</v>
      </c>
      <c r="S35" s="30">
        <f>KONTROLA4!J49</f>
        <v>0</v>
      </c>
    </row>
    <row r="36" spans="1:19">
      <c r="A36" s="30">
        <f>KONTROLA1!A50</f>
        <v>0</v>
      </c>
      <c r="B36" s="30">
        <f>KONTROLA1!E50</f>
        <v>0</v>
      </c>
      <c r="C36" s="30">
        <f>KONTROLA1!G50</f>
        <v>0</v>
      </c>
      <c r="D36" s="30">
        <f>KONTROLA1!J50</f>
        <v>0</v>
      </c>
      <c r="F36" s="30">
        <f>KONTROLA2!A50</f>
        <v>0</v>
      </c>
      <c r="G36" s="30">
        <f>KONTROLA2!E50</f>
        <v>0</v>
      </c>
      <c r="H36" s="30">
        <f>KONTROLA2!G50</f>
        <v>0</v>
      </c>
      <c r="I36" s="30">
        <f>KONTROLA2!J50</f>
        <v>0</v>
      </c>
      <c r="K36" s="30">
        <f>KONTROLA3!A50</f>
        <v>0</v>
      </c>
      <c r="L36" s="30">
        <f>KONTROLA3!E50</f>
        <v>0</v>
      </c>
      <c r="M36" s="30">
        <f>KONTROLA3!G50</f>
        <v>0</v>
      </c>
      <c r="N36" s="30">
        <f>KONTROLA3!J50</f>
        <v>0</v>
      </c>
      <c r="P36" s="30">
        <f>KONTROLA4!A50</f>
        <v>0</v>
      </c>
      <c r="Q36" s="30">
        <f>KONTROLA4!E50</f>
        <v>0</v>
      </c>
      <c r="R36" s="30">
        <f>KONTROLA4!G50</f>
        <v>0</v>
      </c>
      <c r="S36" s="30">
        <f>KONTROLA4!J50</f>
        <v>0</v>
      </c>
    </row>
    <row r="37" spans="1:19">
      <c r="A37" s="30">
        <f>KONTROLA1!A51</f>
        <v>0</v>
      </c>
      <c r="B37" s="30">
        <f>KONTROLA1!E51</f>
        <v>0</v>
      </c>
      <c r="C37" s="30">
        <f>KONTROLA1!G51</f>
        <v>0</v>
      </c>
      <c r="D37" s="30">
        <f>KONTROLA1!J51</f>
        <v>0</v>
      </c>
      <c r="F37" s="30">
        <f>KONTROLA2!A51</f>
        <v>0</v>
      </c>
      <c r="G37" s="30">
        <f>KONTROLA2!E51</f>
        <v>0</v>
      </c>
      <c r="H37" s="30">
        <f>KONTROLA2!G51</f>
        <v>0</v>
      </c>
      <c r="I37" s="30">
        <f>KONTROLA2!J51</f>
        <v>0</v>
      </c>
      <c r="K37" s="30">
        <f>KONTROLA3!A51</f>
        <v>0</v>
      </c>
      <c r="L37" s="30">
        <f>KONTROLA3!E51</f>
        <v>0</v>
      </c>
      <c r="M37" s="30">
        <f>KONTROLA3!G51</f>
        <v>0</v>
      </c>
      <c r="N37" s="30">
        <f>KONTROLA3!J51</f>
        <v>0</v>
      </c>
      <c r="P37" s="30">
        <f>KONTROLA4!A51</f>
        <v>0</v>
      </c>
      <c r="Q37" s="30">
        <f>KONTROLA4!E51</f>
        <v>0</v>
      </c>
      <c r="R37" s="30">
        <f>KONTROLA4!G51</f>
        <v>0</v>
      </c>
      <c r="S37" s="30">
        <f>KONTROLA4!J51</f>
        <v>0</v>
      </c>
    </row>
    <row r="38" spans="1:19">
      <c r="A38" s="30">
        <f>KONTROLA1!A52</f>
        <v>0</v>
      </c>
      <c r="B38" s="30">
        <f>KONTROLA1!E52</f>
        <v>0</v>
      </c>
      <c r="C38" s="30">
        <f>KONTROLA1!G52</f>
        <v>0</v>
      </c>
      <c r="D38" s="30">
        <f>KONTROLA1!J52</f>
        <v>0</v>
      </c>
      <c r="F38" s="30">
        <f>KONTROLA2!A52</f>
        <v>0</v>
      </c>
      <c r="G38" s="30">
        <f>KONTROLA2!E52</f>
        <v>0</v>
      </c>
      <c r="H38" s="30">
        <f>KONTROLA2!G52</f>
        <v>0</v>
      </c>
      <c r="I38" s="30">
        <f>KONTROLA2!J52</f>
        <v>0</v>
      </c>
      <c r="K38" s="30">
        <f>KONTROLA3!A52</f>
        <v>0</v>
      </c>
      <c r="L38" s="30">
        <f>KONTROLA3!E52</f>
        <v>0</v>
      </c>
      <c r="M38" s="30">
        <f>KONTROLA3!G52</f>
        <v>0</v>
      </c>
      <c r="N38" s="30">
        <f>KONTROLA3!J52</f>
        <v>0</v>
      </c>
      <c r="P38" s="30">
        <f>KONTROLA4!A52</f>
        <v>0</v>
      </c>
      <c r="Q38" s="30">
        <f>KONTROLA4!E52</f>
        <v>0</v>
      </c>
      <c r="R38" s="30">
        <f>KONTROLA4!G52</f>
        <v>0</v>
      </c>
      <c r="S38" s="30">
        <f>KONTROLA4!J52</f>
        <v>0</v>
      </c>
    </row>
    <row r="39" spans="1:19">
      <c r="A39" s="30">
        <f>KONTROLA1!A53</f>
        <v>0</v>
      </c>
      <c r="B39" s="30">
        <f>KONTROLA1!E53</f>
        <v>0</v>
      </c>
      <c r="C39" s="30">
        <f>KONTROLA1!G53</f>
        <v>0</v>
      </c>
      <c r="D39" s="30">
        <f>KONTROLA1!J53</f>
        <v>0</v>
      </c>
      <c r="F39" s="30">
        <f>KONTROLA2!A53</f>
        <v>0</v>
      </c>
      <c r="G39" s="30">
        <f>KONTROLA2!E53</f>
        <v>0</v>
      </c>
      <c r="H39" s="30">
        <f>KONTROLA2!G53</f>
        <v>0</v>
      </c>
      <c r="I39" s="30">
        <f>KONTROLA2!J53</f>
        <v>0</v>
      </c>
      <c r="K39" s="30">
        <f>KONTROLA3!A53</f>
        <v>0</v>
      </c>
      <c r="L39" s="30">
        <f>KONTROLA3!E53</f>
        <v>0</v>
      </c>
      <c r="M39" s="30">
        <f>KONTROLA3!G53</f>
        <v>0</v>
      </c>
      <c r="N39" s="30">
        <f>KONTROLA3!J53</f>
        <v>0</v>
      </c>
      <c r="P39" s="30">
        <f>KONTROLA4!A53</f>
        <v>0</v>
      </c>
      <c r="Q39" s="30">
        <f>KONTROLA4!E53</f>
        <v>0</v>
      </c>
      <c r="R39" s="30">
        <f>KONTROLA4!G53</f>
        <v>0</v>
      </c>
      <c r="S39" s="30">
        <f>KONTROLA4!J53</f>
        <v>0</v>
      </c>
    </row>
    <row r="40" spans="1:19">
      <c r="A40" s="30">
        <f>KONTROLA1!A54</f>
        <v>0</v>
      </c>
      <c r="B40" s="30">
        <f>KONTROLA1!E54</f>
        <v>0</v>
      </c>
      <c r="C40" s="30">
        <f>KONTROLA1!G54</f>
        <v>0</v>
      </c>
      <c r="D40" s="30">
        <f>KONTROLA1!J54</f>
        <v>0</v>
      </c>
      <c r="F40" s="30">
        <f>KONTROLA2!A54</f>
        <v>0</v>
      </c>
      <c r="G40" s="30">
        <f>KONTROLA2!E54</f>
        <v>0</v>
      </c>
      <c r="H40" s="30">
        <f>KONTROLA2!G54</f>
        <v>0</v>
      </c>
      <c r="I40" s="30">
        <f>KONTROLA2!J54</f>
        <v>0</v>
      </c>
      <c r="K40" s="30">
        <f>KONTROLA3!A54</f>
        <v>0</v>
      </c>
      <c r="L40" s="30">
        <f>KONTROLA3!E54</f>
        <v>0</v>
      </c>
      <c r="M40" s="30">
        <f>KONTROLA3!G54</f>
        <v>0</v>
      </c>
      <c r="N40" s="30">
        <f>KONTROLA3!J54</f>
        <v>0</v>
      </c>
      <c r="P40" s="30">
        <f>KONTROLA4!A54</f>
        <v>0</v>
      </c>
      <c r="Q40" s="30">
        <f>KONTROLA4!E54</f>
        <v>0</v>
      </c>
      <c r="R40" s="30">
        <f>KONTROLA4!G54</f>
        <v>0</v>
      </c>
      <c r="S40" s="30">
        <f>KONTROLA4!J54</f>
        <v>0</v>
      </c>
    </row>
    <row r="41" spans="1:19">
      <c r="A41" s="30">
        <f>KONTROLA1!A55</f>
        <v>0</v>
      </c>
      <c r="B41" s="30">
        <f>KONTROLA1!E55</f>
        <v>0</v>
      </c>
      <c r="C41" s="30">
        <f>KONTROLA1!G55</f>
        <v>0</v>
      </c>
      <c r="D41" s="30">
        <f>KONTROLA1!J55</f>
        <v>0</v>
      </c>
      <c r="F41" s="30">
        <f>KONTROLA2!A55</f>
        <v>0</v>
      </c>
      <c r="G41" s="30">
        <f>KONTROLA2!E55</f>
        <v>0</v>
      </c>
      <c r="H41" s="30">
        <f>KONTROLA2!G55</f>
        <v>0</v>
      </c>
      <c r="I41" s="30">
        <f>KONTROLA2!J55</f>
        <v>0</v>
      </c>
      <c r="K41" s="30">
        <f>KONTROLA3!A55</f>
        <v>0</v>
      </c>
      <c r="L41" s="30">
        <f>KONTROLA3!E55</f>
        <v>0</v>
      </c>
      <c r="M41" s="30">
        <f>KONTROLA3!G55</f>
        <v>0</v>
      </c>
      <c r="N41" s="30">
        <f>KONTROLA3!J55</f>
        <v>0</v>
      </c>
      <c r="P41" s="30">
        <f>KONTROLA4!A55</f>
        <v>0</v>
      </c>
      <c r="Q41" s="30">
        <f>KONTROLA4!E55</f>
        <v>0</v>
      </c>
      <c r="R41" s="30">
        <f>KONTROLA4!G55</f>
        <v>0</v>
      </c>
      <c r="S41" s="30">
        <f>KONTROLA4!J55</f>
        <v>0</v>
      </c>
    </row>
    <row r="42" spans="1:19">
      <c r="A42" s="30">
        <f>KONTROLA1!A56</f>
        <v>0</v>
      </c>
      <c r="B42" s="30">
        <f>KONTROLA1!E56</f>
        <v>0</v>
      </c>
      <c r="C42" s="30">
        <f>KONTROLA1!G56</f>
        <v>0</v>
      </c>
      <c r="D42" s="30">
        <f>KONTROLA1!J56</f>
        <v>0</v>
      </c>
      <c r="F42" s="30">
        <f>KONTROLA2!A56</f>
        <v>0</v>
      </c>
      <c r="G42" s="30">
        <f>KONTROLA2!E56</f>
        <v>0</v>
      </c>
      <c r="H42" s="30">
        <f>KONTROLA2!G56</f>
        <v>0</v>
      </c>
      <c r="I42" s="30">
        <f>KONTROLA2!J56</f>
        <v>0</v>
      </c>
      <c r="K42" s="30">
        <f>KONTROLA3!A56</f>
        <v>0</v>
      </c>
      <c r="L42" s="30">
        <f>KONTROLA3!E56</f>
        <v>0</v>
      </c>
      <c r="M42" s="30">
        <f>KONTROLA3!G56</f>
        <v>0</v>
      </c>
      <c r="N42" s="30">
        <f>KONTROLA3!J56</f>
        <v>0</v>
      </c>
      <c r="P42" s="30">
        <f>KONTROLA4!A56</f>
        <v>0</v>
      </c>
      <c r="Q42" s="30">
        <f>KONTROLA4!E56</f>
        <v>0</v>
      </c>
      <c r="R42" s="30">
        <f>KONTROLA4!G56</f>
        <v>0</v>
      </c>
      <c r="S42" s="30">
        <f>KONTROLA4!J56</f>
        <v>0</v>
      </c>
    </row>
    <row r="43" spans="1:19">
      <c r="A43" s="30">
        <f>KONTROLA1!A57</f>
        <v>0</v>
      </c>
      <c r="B43" s="30">
        <f>KONTROLA1!E57</f>
        <v>0</v>
      </c>
      <c r="C43" s="30">
        <f>KONTROLA1!G57</f>
        <v>0</v>
      </c>
      <c r="D43" s="30">
        <f>KONTROLA1!J57</f>
        <v>0</v>
      </c>
      <c r="F43" s="30">
        <f>KONTROLA2!A57</f>
        <v>0</v>
      </c>
      <c r="G43" s="30">
        <f>KONTROLA2!E57</f>
        <v>0</v>
      </c>
      <c r="H43" s="30">
        <f>KONTROLA2!G57</f>
        <v>0</v>
      </c>
      <c r="I43" s="30">
        <f>KONTROLA2!J57</f>
        <v>0</v>
      </c>
      <c r="K43" s="30">
        <f>KONTROLA3!A57</f>
        <v>0</v>
      </c>
      <c r="L43" s="30">
        <f>KONTROLA3!E57</f>
        <v>0</v>
      </c>
      <c r="M43" s="30">
        <f>KONTROLA3!G57</f>
        <v>0</v>
      </c>
      <c r="N43" s="30">
        <f>KONTROLA3!J57</f>
        <v>0</v>
      </c>
      <c r="P43" s="30">
        <f>KONTROLA4!A57</f>
        <v>0</v>
      </c>
      <c r="Q43" s="30">
        <f>KONTROLA4!E57</f>
        <v>0</v>
      </c>
      <c r="R43" s="30">
        <f>KONTROLA4!G57</f>
        <v>0</v>
      </c>
      <c r="S43" s="30">
        <f>KONTROLA4!J57</f>
        <v>0</v>
      </c>
    </row>
    <row r="44" spans="1:19">
      <c r="A44" s="30">
        <f>KONTROLA1!A58</f>
        <v>0</v>
      </c>
      <c r="B44" s="30">
        <f>KONTROLA1!E58</f>
        <v>0</v>
      </c>
      <c r="C44" s="30">
        <f>KONTROLA1!G58</f>
        <v>0</v>
      </c>
      <c r="D44" s="30">
        <f>KONTROLA1!J58</f>
        <v>0</v>
      </c>
      <c r="F44" s="30">
        <f>KONTROLA2!A58</f>
        <v>0</v>
      </c>
      <c r="G44" s="30">
        <f>KONTROLA2!E58</f>
        <v>0</v>
      </c>
      <c r="H44" s="30">
        <f>KONTROLA2!G58</f>
        <v>0</v>
      </c>
      <c r="I44" s="30">
        <f>KONTROLA2!J58</f>
        <v>0</v>
      </c>
      <c r="K44" s="30">
        <f>KONTROLA3!A58</f>
        <v>0</v>
      </c>
      <c r="L44" s="30">
        <f>KONTROLA3!E58</f>
        <v>0</v>
      </c>
      <c r="M44" s="30">
        <f>KONTROLA3!G58</f>
        <v>0</v>
      </c>
      <c r="N44" s="30">
        <f>KONTROLA3!J58</f>
        <v>0</v>
      </c>
      <c r="P44" s="30">
        <f>KONTROLA4!A58</f>
        <v>0</v>
      </c>
      <c r="Q44" s="30">
        <f>KONTROLA4!E58</f>
        <v>0</v>
      </c>
      <c r="R44" s="30">
        <f>KONTROLA4!G58</f>
        <v>0</v>
      </c>
      <c r="S44" s="30">
        <f>KONTROLA4!J58</f>
        <v>0</v>
      </c>
    </row>
    <row r="45" spans="1:19">
      <c r="A45" s="30">
        <f>KONTROLA1!A59</f>
        <v>0</v>
      </c>
      <c r="B45" s="30">
        <f>KONTROLA1!E59</f>
        <v>0</v>
      </c>
      <c r="C45" s="30">
        <f>KONTROLA1!G59</f>
        <v>0</v>
      </c>
      <c r="D45" s="30">
        <f>KONTROLA1!J59</f>
        <v>0</v>
      </c>
      <c r="F45" s="30">
        <f>KONTROLA2!A59</f>
        <v>0</v>
      </c>
      <c r="G45" s="30">
        <f>KONTROLA2!E59</f>
        <v>0</v>
      </c>
      <c r="H45" s="30">
        <f>KONTROLA2!G59</f>
        <v>0</v>
      </c>
      <c r="I45" s="30">
        <f>KONTROLA2!J59</f>
        <v>0</v>
      </c>
      <c r="K45" s="30">
        <f>KONTROLA3!A59</f>
        <v>0</v>
      </c>
      <c r="L45" s="30">
        <f>KONTROLA3!E59</f>
        <v>0</v>
      </c>
      <c r="M45" s="30">
        <f>KONTROLA3!G59</f>
        <v>0</v>
      </c>
      <c r="N45" s="30">
        <f>KONTROLA3!J59</f>
        <v>0</v>
      </c>
      <c r="P45" s="30">
        <f>KONTROLA4!A59</f>
        <v>0</v>
      </c>
      <c r="Q45" s="30">
        <f>KONTROLA4!E59</f>
        <v>0</v>
      </c>
      <c r="R45" s="30">
        <f>KONTROLA4!G59</f>
        <v>0</v>
      </c>
      <c r="S45" s="30">
        <f>KONTROLA4!J59</f>
        <v>0</v>
      </c>
    </row>
    <row r="46" spans="1:19">
      <c r="A46" s="30">
        <f>KONTROLA1!A60</f>
        <v>0</v>
      </c>
      <c r="B46" s="30">
        <f>KONTROLA1!E60</f>
        <v>0</v>
      </c>
      <c r="C46" s="30">
        <f>KONTROLA1!G60</f>
        <v>0</v>
      </c>
      <c r="D46" s="30">
        <f>KONTROLA1!J60</f>
        <v>0</v>
      </c>
      <c r="F46" s="30">
        <f>KONTROLA2!A60</f>
        <v>0</v>
      </c>
      <c r="G46" s="30">
        <f>KONTROLA2!E60</f>
        <v>0</v>
      </c>
      <c r="H46" s="30">
        <f>KONTROLA2!G60</f>
        <v>0</v>
      </c>
      <c r="I46" s="30">
        <f>KONTROLA2!J60</f>
        <v>0</v>
      </c>
      <c r="K46" s="30">
        <f>KONTROLA3!A60</f>
        <v>0</v>
      </c>
      <c r="L46" s="30">
        <f>KONTROLA3!E60</f>
        <v>0</v>
      </c>
      <c r="M46" s="30">
        <f>KONTROLA3!G60</f>
        <v>0</v>
      </c>
      <c r="N46" s="30">
        <f>KONTROLA3!J60</f>
        <v>0</v>
      </c>
      <c r="P46" s="30">
        <f>KONTROLA4!A60</f>
        <v>0</v>
      </c>
      <c r="Q46" s="30">
        <f>KONTROLA4!E60</f>
        <v>0</v>
      </c>
      <c r="R46" s="30">
        <f>KONTROLA4!G60</f>
        <v>0</v>
      </c>
      <c r="S46" s="30">
        <f>KONTROLA4!J60</f>
        <v>0</v>
      </c>
    </row>
    <row r="47" spans="1:19">
      <c r="A47" s="30">
        <f>KONTROLA1!A61</f>
        <v>0</v>
      </c>
      <c r="B47" s="30">
        <f>KONTROLA1!E61</f>
        <v>0</v>
      </c>
      <c r="C47" s="30">
        <f>KONTROLA1!G61</f>
        <v>0</v>
      </c>
      <c r="D47" s="30">
        <f>KONTROLA1!J61</f>
        <v>0</v>
      </c>
      <c r="F47" s="30">
        <f>KONTROLA2!A61</f>
        <v>0</v>
      </c>
      <c r="G47" s="30">
        <f>KONTROLA2!E61</f>
        <v>0</v>
      </c>
      <c r="H47" s="30">
        <f>KONTROLA2!G61</f>
        <v>0</v>
      </c>
      <c r="I47" s="30">
        <f>KONTROLA2!J61</f>
        <v>0</v>
      </c>
      <c r="K47" s="30">
        <f>KONTROLA3!A61</f>
        <v>0</v>
      </c>
      <c r="L47" s="30">
        <f>KONTROLA3!E61</f>
        <v>0</v>
      </c>
      <c r="M47" s="30">
        <f>KONTROLA3!G61</f>
        <v>0</v>
      </c>
      <c r="N47" s="30">
        <f>KONTROLA3!J61</f>
        <v>0</v>
      </c>
      <c r="P47" s="30">
        <f>KONTROLA4!A61</f>
        <v>0</v>
      </c>
      <c r="Q47" s="30">
        <f>KONTROLA4!E61</f>
        <v>0</v>
      </c>
      <c r="R47" s="30">
        <f>KONTROLA4!G61</f>
        <v>0</v>
      </c>
      <c r="S47" s="30">
        <f>KONTROLA4!J61</f>
        <v>0</v>
      </c>
    </row>
    <row r="48" spans="1:19">
      <c r="A48" s="30">
        <f>KONTROLA1!A62</f>
        <v>0</v>
      </c>
      <c r="B48" s="30">
        <f>KONTROLA1!E62</f>
        <v>0</v>
      </c>
      <c r="C48" s="30">
        <f>KONTROLA1!G62</f>
        <v>0</v>
      </c>
      <c r="D48" s="30">
        <f>KONTROLA1!J62</f>
        <v>0</v>
      </c>
      <c r="F48" s="30">
        <f>KONTROLA2!A62</f>
        <v>0</v>
      </c>
      <c r="G48" s="30">
        <f>KONTROLA2!E62</f>
        <v>0</v>
      </c>
      <c r="H48" s="30">
        <f>KONTROLA2!G62</f>
        <v>0</v>
      </c>
      <c r="I48" s="30">
        <f>KONTROLA2!J62</f>
        <v>0</v>
      </c>
      <c r="K48" s="30">
        <f>KONTROLA3!A62</f>
        <v>0</v>
      </c>
      <c r="L48" s="30">
        <f>KONTROLA3!E62</f>
        <v>0</v>
      </c>
      <c r="M48" s="30">
        <f>KONTROLA3!G62</f>
        <v>0</v>
      </c>
      <c r="N48" s="30">
        <f>KONTROLA3!J62</f>
        <v>0</v>
      </c>
      <c r="P48" s="30">
        <f>KONTROLA4!A62</f>
        <v>0</v>
      </c>
      <c r="Q48" s="30">
        <f>KONTROLA4!E62</f>
        <v>0</v>
      </c>
      <c r="R48" s="30">
        <f>KONTROLA4!G62</f>
        <v>0</v>
      </c>
      <c r="S48" s="30">
        <f>KONTROLA4!J62</f>
        <v>0</v>
      </c>
    </row>
    <row r="49" spans="1:19">
      <c r="A49" s="30">
        <f>KONTROLA1!A63</f>
        <v>0</v>
      </c>
      <c r="B49" s="30">
        <f>KONTROLA1!E63</f>
        <v>0</v>
      </c>
      <c r="C49" s="30">
        <f>KONTROLA1!G63</f>
        <v>0</v>
      </c>
      <c r="D49" s="30">
        <f>KONTROLA1!J63</f>
        <v>0</v>
      </c>
      <c r="F49" s="30">
        <f>KONTROLA2!A63</f>
        <v>0</v>
      </c>
      <c r="G49" s="30">
        <f>KONTROLA2!E63</f>
        <v>0</v>
      </c>
      <c r="H49" s="30">
        <f>KONTROLA2!G63</f>
        <v>0</v>
      </c>
      <c r="I49" s="30">
        <f>KONTROLA2!J63</f>
        <v>0</v>
      </c>
      <c r="K49" s="30">
        <f>KONTROLA3!A63</f>
        <v>0</v>
      </c>
      <c r="L49" s="30">
        <f>KONTROLA3!E63</f>
        <v>0</v>
      </c>
      <c r="M49" s="30">
        <f>KONTROLA3!G63</f>
        <v>0</v>
      </c>
      <c r="N49" s="30">
        <f>KONTROLA3!J63</f>
        <v>0</v>
      </c>
      <c r="P49" s="30">
        <f>KONTROLA4!A63</f>
        <v>0</v>
      </c>
      <c r="Q49" s="30">
        <f>KONTROLA4!E63</f>
        <v>0</v>
      </c>
      <c r="R49" s="30">
        <f>KONTROLA4!G63</f>
        <v>0</v>
      </c>
      <c r="S49" s="30">
        <f>KONTROLA4!J63</f>
        <v>0</v>
      </c>
    </row>
    <row r="50" spans="1:19">
      <c r="A50" s="30">
        <f>KONTROLA1!A64</f>
        <v>0</v>
      </c>
      <c r="B50" s="30">
        <f>KONTROLA1!E64</f>
        <v>0</v>
      </c>
      <c r="C50" s="30">
        <f>KONTROLA1!G64</f>
        <v>0</v>
      </c>
      <c r="D50" s="30">
        <f>KONTROLA1!J64</f>
        <v>0</v>
      </c>
      <c r="F50" s="30">
        <f>KONTROLA2!A64</f>
        <v>0</v>
      </c>
      <c r="G50" s="30">
        <f>KONTROLA2!E64</f>
        <v>0</v>
      </c>
      <c r="H50" s="30">
        <f>KONTROLA2!G64</f>
        <v>0</v>
      </c>
      <c r="I50" s="30">
        <f>KONTROLA2!J64</f>
        <v>0</v>
      </c>
      <c r="K50" s="30">
        <f>KONTROLA3!A64</f>
        <v>0</v>
      </c>
      <c r="L50" s="30">
        <f>KONTROLA3!E64</f>
        <v>0</v>
      </c>
      <c r="M50" s="30">
        <f>KONTROLA3!G64</f>
        <v>0</v>
      </c>
      <c r="N50" s="30">
        <f>KONTROLA3!J64</f>
        <v>0</v>
      </c>
      <c r="P50" s="30">
        <f>KONTROLA4!A64</f>
        <v>0</v>
      </c>
      <c r="Q50" s="30">
        <f>KONTROLA4!E64</f>
        <v>0</v>
      </c>
      <c r="R50" s="30">
        <f>KONTROLA4!G64</f>
        <v>0</v>
      </c>
      <c r="S50" s="30">
        <f>KONTROLA4!J64</f>
        <v>0</v>
      </c>
    </row>
    <row r="51" spans="1:19">
      <c r="A51" s="30">
        <f>KONTROLA1!A65</f>
        <v>0</v>
      </c>
      <c r="B51" s="30">
        <f>KONTROLA1!E65</f>
        <v>0</v>
      </c>
      <c r="C51" s="30">
        <f>KONTROLA1!G65</f>
        <v>0</v>
      </c>
      <c r="D51" s="30">
        <f>KONTROLA1!J65</f>
        <v>0</v>
      </c>
      <c r="F51" s="30">
        <f>KONTROLA2!A65</f>
        <v>0</v>
      </c>
      <c r="G51" s="30">
        <f>KONTROLA2!E65</f>
        <v>0</v>
      </c>
      <c r="H51" s="30">
        <f>KONTROLA2!G65</f>
        <v>0</v>
      </c>
      <c r="I51" s="30">
        <f>KONTROLA2!J65</f>
        <v>0</v>
      </c>
      <c r="K51" s="30">
        <f>KONTROLA3!A65</f>
        <v>0</v>
      </c>
      <c r="L51" s="30">
        <f>KONTROLA3!E65</f>
        <v>0</v>
      </c>
      <c r="M51" s="30">
        <f>KONTROLA3!G65</f>
        <v>0</v>
      </c>
      <c r="N51" s="30">
        <f>KONTROLA3!J65</f>
        <v>0</v>
      </c>
      <c r="P51" s="30">
        <f>KONTROLA4!A65</f>
        <v>0</v>
      </c>
      <c r="Q51" s="30">
        <f>KONTROLA4!E65</f>
        <v>0</v>
      </c>
      <c r="R51" s="30">
        <f>KONTROLA4!G65</f>
        <v>0</v>
      </c>
      <c r="S51" s="30">
        <f>KONTROLA4!J65</f>
        <v>0</v>
      </c>
    </row>
    <row r="52" spans="1:19">
      <c r="A52" s="30">
        <f>KONTROLA1!A66</f>
        <v>0</v>
      </c>
      <c r="B52" s="30">
        <f>KONTROLA1!E66</f>
        <v>0</v>
      </c>
      <c r="C52" s="30">
        <f>KONTROLA1!G66</f>
        <v>0</v>
      </c>
      <c r="D52" s="30">
        <f>KONTROLA1!J66</f>
        <v>0</v>
      </c>
      <c r="F52" s="30">
        <f>KONTROLA2!A66</f>
        <v>0</v>
      </c>
      <c r="G52" s="30">
        <f>KONTROLA2!E66</f>
        <v>0</v>
      </c>
      <c r="H52" s="30">
        <f>KONTROLA2!G66</f>
        <v>0</v>
      </c>
      <c r="I52" s="30">
        <f>KONTROLA2!J66</f>
        <v>0</v>
      </c>
      <c r="K52" s="30">
        <f>KONTROLA3!A66</f>
        <v>0</v>
      </c>
      <c r="L52" s="30">
        <f>KONTROLA3!E66</f>
        <v>0</v>
      </c>
      <c r="M52" s="30">
        <f>KONTROLA3!G66</f>
        <v>0</v>
      </c>
      <c r="N52" s="30">
        <f>KONTROLA3!J66</f>
        <v>0</v>
      </c>
      <c r="P52" s="30">
        <f>KONTROLA4!A66</f>
        <v>0</v>
      </c>
      <c r="Q52" s="30">
        <f>KONTROLA4!E66</f>
        <v>0</v>
      </c>
      <c r="R52" s="30">
        <f>KONTROLA4!G66</f>
        <v>0</v>
      </c>
      <c r="S52" s="30">
        <f>KONTROLA4!J66</f>
        <v>0</v>
      </c>
    </row>
    <row r="53" spans="1:19">
      <c r="A53" s="30">
        <f>KONTROLA1!A67</f>
        <v>0</v>
      </c>
      <c r="B53" s="30">
        <f>KONTROLA1!E67</f>
        <v>0</v>
      </c>
      <c r="C53" s="30">
        <f>KONTROLA1!G67</f>
        <v>0</v>
      </c>
      <c r="D53" s="30">
        <f>KONTROLA1!J67</f>
        <v>0</v>
      </c>
      <c r="F53" s="30">
        <f>KONTROLA2!A67</f>
        <v>0</v>
      </c>
      <c r="G53" s="30">
        <f>KONTROLA2!E67</f>
        <v>0</v>
      </c>
      <c r="H53" s="30">
        <f>KONTROLA2!G67</f>
        <v>0</v>
      </c>
      <c r="I53" s="30">
        <f>KONTROLA2!J67</f>
        <v>0</v>
      </c>
      <c r="K53" s="30">
        <f>KONTROLA3!A67</f>
        <v>0</v>
      </c>
      <c r="L53" s="30">
        <f>KONTROLA3!E67</f>
        <v>0</v>
      </c>
      <c r="M53" s="30">
        <f>KONTROLA3!G67</f>
        <v>0</v>
      </c>
      <c r="N53" s="30">
        <f>KONTROLA3!J67</f>
        <v>0</v>
      </c>
      <c r="P53" s="30">
        <f>KONTROLA4!A67</f>
        <v>0</v>
      </c>
      <c r="Q53" s="30">
        <f>KONTROLA4!E67</f>
        <v>0</v>
      </c>
      <c r="R53" s="30">
        <f>KONTROLA4!G67</f>
        <v>0</v>
      </c>
      <c r="S53" s="30">
        <f>KONTROLA4!J67</f>
        <v>0</v>
      </c>
    </row>
    <row r="54" spans="1:19">
      <c r="A54" s="30">
        <f>KONTROLA1!A68</f>
        <v>0</v>
      </c>
      <c r="B54" s="30">
        <f>KONTROLA1!E68</f>
        <v>0</v>
      </c>
      <c r="C54" s="30">
        <f>KONTROLA1!G68</f>
        <v>0</v>
      </c>
      <c r="D54" s="30">
        <f>KONTROLA1!J68</f>
        <v>0</v>
      </c>
      <c r="F54" s="30">
        <f>KONTROLA2!A68</f>
        <v>0</v>
      </c>
      <c r="G54" s="30">
        <f>KONTROLA2!E68</f>
        <v>0</v>
      </c>
      <c r="H54" s="30">
        <f>KONTROLA2!G68</f>
        <v>0</v>
      </c>
      <c r="I54" s="30">
        <f>KONTROLA2!J68</f>
        <v>0</v>
      </c>
      <c r="K54" s="30">
        <f>KONTROLA3!A68</f>
        <v>0</v>
      </c>
      <c r="L54" s="30">
        <f>KONTROLA3!E68</f>
        <v>0</v>
      </c>
      <c r="M54" s="30">
        <f>KONTROLA3!G68</f>
        <v>0</v>
      </c>
      <c r="N54" s="30">
        <f>KONTROLA3!J68</f>
        <v>0</v>
      </c>
      <c r="P54" s="30">
        <f>KONTROLA4!A68</f>
        <v>0</v>
      </c>
      <c r="Q54" s="30">
        <f>KONTROLA4!E68</f>
        <v>0</v>
      </c>
      <c r="R54" s="30">
        <f>KONTROLA4!G68</f>
        <v>0</v>
      </c>
      <c r="S54" s="30">
        <f>KONTROLA4!J68</f>
        <v>0</v>
      </c>
    </row>
    <row r="55" spans="1:19">
      <c r="A55" s="30">
        <f>KONTROLA1!A69</f>
        <v>0</v>
      </c>
      <c r="B55" s="30">
        <f>KONTROLA1!E69</f>
        <v>0</v>
      </c>
      <c r="C55" s="30">
        <f>KONTROLA1!G69</f>
        <v>0</v>
      </c>
      <c r="D55" s="30">
        <f>KONTROLA1!J69</f>
        <v>0</v>
      </c>
      <c r="F55" s="30">
        <f>KONTROLA2!A69</f>
        <v>0</v>
      </c>
      <c r="G55" s="30">
        <f>KONTROLA2!E69</f>
        <v>0</v>
      </c>
      <c r="H55" s="30">
        <f>KONTROLA2!G69</f>
        <v>0</v>
      </c>
      <c r="I55" s="30">
        <f>KONTROLA2!J69</f>
        <v>0</v>
      </c>
      <c r="K55" s="30">
        <f>KONTROLA3!A69</f>
        <v>0</v>
      </c>
      <c r="L55" s="30">
        <f>KONTROLA3!E69</f>
        <v>0</v>
      </c>
      <c r="M55" s="30">
        <f>KONTROLA3!G69</f>
        <v>0</v>
      </c>
      <c r="N55" s="30">
        <f>KONTROLA3!J69</f>
        <v>0</v>
      </c>
      <c r="P55" s="30">
        <f>KONTROLA4!A69</f>
        <v>0</v>
      </c>
      <c r="Q55" s="30">
        <f>KONTROLA4!E69</f>
        <v>0</v>
      </c>
      <c r="R55" s="30">
        <f>KONTROLA4!G69</f>
        <v>0</v>
      </c>
      <c r="S55" s="30">
        <f>KONTROLA4!J69</f>
        <v>0</v>
      </c>
    </row>
    <row r="56" spans="1:19">
      <c r="A56" s="30">
        <f>KONTROLA1!A70</f>
        <v>0</v>
      </c>
      <c r="B56" s="30">
        <f>KONTROLA1!E70</f>
        <v>0</v>
      </c>
      <c r="C56" s="30">
        <f>KONTROLA1!G70</f>
        <v>0</v>
      </c>
      <c r="D56" s="30">
        <f>KONTROLA1!J70</f>
        <v>0</v>
      </c>
      <c r="F56" s="30">
        <f>KONTROLA2!A70</f>
        <v>0</v>
      </c>
      <c r="G56" s="30">
        <f>KONTROLA2!E70</f>
        <v>0</v>
      </c>
      <c r="H56" s="30">
        <f>KONTROLA2!G70</f>
        <v>0</v>
      </c>
      <c r="I56" s="30">
        <f>KONTROLA2!J70</f>
        <v>0</v>
      </c>
      <c r="K56" s="30">
        <f>KONTROLA3!A70</f>
        <v>0</v>
      </c>
      <c r="L56" s="30">
        <f>KONTROLA3!E70</f>
        <v>0</v>
      </c>
      <c r="M56" s="30">
        <f>KONTROLA3!G70</f>
        <v>0</v>
      </c>
      <c r="N56" s="30">
        <f>KONTROLA3!J70</f>
        <v>0</v>
      </c>
      <c r="P56" s="30">
        <f>KONTROLA4!A70</f>
        <v>0</v>
      </c>
      <c r="Q56" s="30">
        <f>KONTROLA4!E70</f>
        <v>0</v>
      </c>
      <c r="R56" s="30">
        <f>KONTROLA4!G70</f>
        <v>0</v>
      </c>
      <c r="S56" s="30">
        <f>KONTROLA4!J70</f>
        <v>0</v>
      </c>
    </row>
    <row r="57" spans="1:19">
      <c r="A57" s="30">
        <f>KONTROLA1!A71</f>
        <v>0</v>
      </c>
      <c r="B57" s="30">
        <f>KONTROLA1!E71</f>
        <v>0</v>
      </c>
      <c r="C57" s="30">
        <f>KONTROLA1!G71</f>
        <v>0</v>
      </c>
      <c r="D57" s="30">
        <f>KONTROLA1!J71</f>
        <v>0</v>
      </c>
      <c r="F57" s="30">
        <f>KONTROLA2!A71</f>
        <v>0</v>
      </c>
      <c r="G57" s="30">
        <f>KONTROLA2!E71</f>
        <v>0</v>
      </c>
      <c r="H57" s="30">
        <f>KONTROLA2!G71</f>
        <v>0</v>
      </c>
      <c r="I57" s="30">
        <f>KONTROLA2!J71</f>
        <v>0</v>
      </c>
      <c r="K57" s="30">
        <f>KONTROLA3!A71</f>
        <v>0</v>
      </c>
      <c r="L57" s="30">
        <f>KONTROLA3!E71</f>
        <v>0</v>
      </c>
      <c r="M57" s="30">
        <f>KONTROLA3!G71</f>
        <v>0</v>
      </c>
      <c r="N57" s="30">
        <f>KONTROLA3!J71</f>
        <v>0</v>
      </c>
      <c r="P57" s="30">
        <f>KONTROLA4!A71</f>
        <v>0</v>
      </c>
      <c r="Q57" s="30">
        <f>KONTROLA4!E71</f>
        <v>0</v>
      </c>
      <c r="R57" s="30">
        <f>KONTROLA4!G71</f>
        <v>0</v>
      </c>
      <c r="S57" s="30">
        <f>KONTROLA4!J71</f>
        <v>0</v>
      </c>
    </row>
    <row r="58" spans="1:19">
      <c r="A58" s="30">
        <f>KONTROLA1!A72</f>
        <v>0</v>
      </c>
      <c r="B58" s="30">
        <f>KONTROLA1!E72</f>
        <v>0</v>
      </c>
      <c r="C58" s="30">
        <f>KONTROLA1!G72</f>
        <v>0</v>
      </c>
      <c r="D58" s="30">
        <f>KONTROLA1!J72</f>
        <v>0</v>
      </c>
      <c r="F58" s="30">
        <f>KONTROLA2!A72</f>
        <v>0</v>
      </c>
      <c r="G58" s="30">
        <f>KONTROLA2!E72</f>
        <v>0</v>
      </c>
      <c r="H58" s="30">
        <f>KONTROLA2!G72</f>
        <v>0</v>
      </c>
      <c r="I58" s="30">
        <f>KONTROLA2!J72</f>
        <v>0</v>
      </c>
      <c r="K58" s="30">
        <f>KONTROLA3!A72</f>
        <v>0</v>
      </c>
      <c r="L58" s="30">
        <f>KONTROLA3!E72</f>
        <v>0</v>
      </c>
      <c r="M58" s="30">
        <f>KONTROLA3!G72</f>
        <v>0</v>
      </c>
      <c r="N58" s="30">
        <f>KONTROLA3!J72</f>
        <v>0</v>
      </c>
      <c r="P58" s="30">
        <f>KONTROLA4!A72</f>
        <v>0</v>
      </c>
      <c r="Q58" s="30">
        <f>KONTROLA4!E72</f>
        <v>0</v>
      </c>
      <c r="R58" s="30">
        <f>KONTROLA4!G72</f>
        <v>0</v>
      </c>
      <c r="S58" s="30">
        <f>KONTROLA4!J72</f>
        <v>0</v>
      </c>
    </row>
    <row r="59" spans="1:19">
      <c r="A59" s="30">
        <f>KONTROLA1!A73</f>
        <v>0</v>
      </c>
      <c r="B59" s="30">
        <f>KONTROLA1!E73</f>
        <v>0</v>
      </c>
      <c r="C59" s="30">
        <f>KONTROLA1!G73</f>
        <v>0</v>
      </c>
      <c r="D59" s="30">
        <f>KONTROLA1!J73</f>
        <v>0</v>
      </c>
      <c r="F59" s="30">
        <f>KONTROLA2!A73</f>
        <v>0</v>
      </c>
      <c r="G59" s="30">
        <f>KONTROLA2!E73</f>
        <v>0</v>
      </c>
      <c r="H59" s="30">
        <f>KONTROLA2!G73</f>
        <v>0</v>
      </c>
      <c r="I59" s="30">
        <f>KONTROLA2!J73</f>
        <v>0</v>
      </c>
      <c r="K59" s="30">
        <f>KONTROLA3!A73</f>
        <v>0</v>
      </c>
      <c r="L59" s="30">
        <f>KONTROLA3!E73</f>
        <v>0</v>
      </c>
      <c r="M59" s="30">
        <f>KONTROLA3!G73</f>
        <v>0</v>
      </c>
      <c r="N59" s="30">
        <f>KONTROLA3!J73</f>
        <v>0</v>
      </c>
      <c r="P59" s="30">
        <f>KONTROLA4!A73</f>
        <v>0</v>
      </c>
      <c r="Q59" s="30">
        <f>KONTROLA4!E73</f>
        <v>0</v>
      </c>
      <c r="R59" s="30">
        <f>KONTROLA4!G73</f>
        <v>0</v>
      </c>
      <c r="S59" s="30">
        <f>KONTROLA4!J73</f>
        <v>0</v>
      </c>
    </row>
    <row r="60" spans="1:19">
      <c r="A60" s="30">
        <f>KONTROLA1!A74</f>
        <v>0</v>
      </c>
      <c r="B60" s="30">
        <f>KONTROLA1!E74</f>
        <v>0</v>
      </c>
      <c r="C60" s="30">
        <f>KONTROLA1!G74</f>
        <v>0</v>
      </c>
      <c r="D60" s="30">
        <f>KONTROLA1!J74</f>
        <v>0</v>
      </c>
      <c r="F60" s="30">
        <f>KONTROLA2!A74</f>
        <v>0</v>
      </c>
      <c r="G60" s="30">
        <f>KONTROLA2!E74</f>
        <v>0</v>
      </c>
      <c r="H60" s="30">
        <f>KONTROLA2!G74</f>
        <v>0</v>
      </c>
      <c r="I60" s="30">
        <f>KONTROLA2!J74</f>
        <v>0</v>
      </c>
      <c r="K60" s="30">
        <f>KONTROLA3!A74</f>
        <v>0</v>
      </c>
      <c r="L60" s="30">
        <f>KONTROLA3!E74</f>
        <v>0</v>
      </c>
      <c r="M60" s="30">
        <f>KONTROLA3!G74</f>
        <v>0</v>
      </c>
      <c r="N60" s="30">
        <f>KONTROLA3!J74</f>
        <v>0</v>
      </c>
      <c r="P60" s="30">
        <f>KONTROLA4!A74</f>
        <v>0</v>
      </c>
      <c r="Q60" s="30">
        <f>KONTROLA4!E74</f>
        <v>0</v>
      </c>
      <c r="R60" s="30">
        <f>KONTROLA4!G74</f>
        <v>0</v>
      </c>
      <c r="S60" s="30">
        <f>KONTROLA4!J74</f>
        <v>0</v>
      </c>
    </row>
    <row r="61" spans="1:19">
      <c r="A61" s="30">
        <f>KONTROLA1!A75</f>
        <v>0</v>
      </c>
      <c r="B61" s="30">
        <f>KONTROLA1!E75</f>
        <v>0</v>
      </c>
      <c r="C61" s="30">
        <f>KONTROLA1!G75</f>
        <v>0</v>
      </c>
      <c r="D61" s="30">
        <f>KONTROLA1!J75</f>
        <v>0</v>
      </c>
      <c r="F61" s="30">
        <f>KONTROLA2!A75</f>
        <v>0</v>
      </c>
      <c r="G61" s="30">
        <f>KONTROLA2!E75</f>
        <v>0</v>
      </c>
      <c r="H61" s="30">
        <f>KONTROLA2!G75</f>
        <v>0</v>
      </c>
      <c r="I61" s="30">
        <f>KONTROLA2!J75</f>
        <v>0</v>
      </c>
      <c r="K61" s="30">
        <f>KONTROLA3!A75</f>
        <v>0</v>
      </c>
      <c r="L61" s="30">
        <f>KONTROLA3!E75</f>
        <v>0</v>
      </c>
      <c r="M61" s="30">
        <f>KONTROLA3!G75</f>
        <v>0</v>
      </c>
      <c r="N61" s="30">
        <f>KONTROLA3!J75</f>
        <v>0</v>
      </c>
      <c r="P61" s="30">
        <f>KONTROLA4!A75</f>
        <v>0</v>
      </c>
      <c r="Q61" s="30">
        <f>KONTROLA4!E75</f>
        <v>0</v>
      </c>
      <c r="R61" s="30">
        <f>KONTROLA4!G75</f>
        <v>0</v>
      </c>
      <c r="S61" s="30">
        <f>KONTROLA4!J75</f>
        <v>0</v>
      </c>
    </row>
    <row r="62" spans="1:19">
      <c r="A62" s="30">
        <f>KONTROLA1!A76</f>
        <v>0</v>
      </c>
      <c r="B62" s="30">
        <f>KONTROLA1!E76</f>
        <v>0</v>
      </c>
      <c r="C62" s="30">
        <f>KONTROLA1!G76</f>
        <v>0</v>
      </c>
      <c r="D62" s="30">
        <f>KONTROLA1!J76</f>
        <v>0</v>
      </c>
      <c r="F62" s="30">
        <f>KONTROLA2!A76</f>
        <v>0</v>
      </c>
      <c r="G62" s="30">
        <f>KONTROLA2!E76</f>
        <v>0</v>
      </c>
      <c r="H62" s="30">
        <f>KONTROLA2!G76</f>
        <v>0</v>
      </c>
      <c r="I62" s="30">
        <f>KONTROLA2!J76</f>
        <v>0</v>
      </c>
      <c r="K62" s="30">
        <f>KONTROLA3!A76</f>
        <v>0</v>
      </c>
      <c r="L62" s="30">
        <f>KONTROLA3!E76</f>
        <v>0</v>
      </c>
      <c r="M62" s="30">
        <f>KONTROLA3!G76</f>
        <v>0</v>
      </c>
      <c r="N62" s="30">
        <f>KONTROLA3!J76</f>
        <v>0</v>
      </c>
      <c r="P62" s="30">
        <f>KONTROLA4!A76</f>
        <v>0</v>
      </c>
      <c r="Q62" s="30">
        <f>KONTROLA4!E76</f>
        <v>0</v>
      </c>
      <c r="R62" s="30">
        <f>KONTROLA4!G76</f>
        <v>0</v>
      </c>
      <c r="S62" s="30">
        <f>KONTROLA4!J76</f>
        <v>0</v>
      </c>
    </row>
    <row r="63" spans="1:19">
      <c r="A63" s="30">
        <f>KONTROLA1!A77</f>
        <v>0</v>
      </c>
      <c r="B63" s="30">
        <f>KONTROLA1!E77</f>
        <v>0</v>
      </c>
      <c r="C63" s="30">
        <f>KONTROLA1!G77</f>
        <v>0</v>
      </c>
      <c r="D63" s="30">
        <f>KONTROLA1!J77</f>
        <v>0</v>
      </c>
      <c r="F63" s="30">
        <f>KONTROLA2!A77</f>
        <v>0</v>
      </c>
      <c r="G63" s="30">
        <f>KONTROLA2!E77</f>
        <v>0</v>
      </c>
      <c r="H63" s="30">
        <f>KONTROLA2!G77</f>
        <v>0</v>
      </c>
      <c r="I63" s="30">
        <f>KONTROLA2!J77</f>
        <v>0</v>
      </c>
      <c r="K63" s="30">
        <f>KONTROLA3!A77</f>
        <v>0</v>
      </c>
      <c r="L63" s="30">
        <f>KONTROLA3!E77</f>
        <v>0</v>
      </c>
      <c r="M63" s="30">
        <f>KONTROLA3!G77</f>
        <v>0</v>
      </c>
      <c r="N63" s="30">
        <f>KONTROLA3!J77</f>
        <v>0</v>
      </c>
      <c r="P63" s="30">
        <f>KONTROLA4!A77</f>
        <v>0</v>
      </c>
      <c r="Q63" s="30">
        <f>KONTROLA4!E77</f>
        <v>0</v>
      </c>
      <c r="R63" s="30">
        <f>KONTROLA4!G77</f>
        <v>0</v>
      </c>
      <c r="S63" s="30">
        <f>KONTROLA4!J77</f>
        <v>0</v>
      </c>
    </row>
    <row r="64" spans="1:19">
      <c r="A64" s="30">
        <f>KONTROLA1!A78</f>
        <v>0</v>
      </c>
      <c r="B64" s="30">
        <f>KONTROLA1!E78</f>
        <v>0</v>
      </c>
      <c r="C64" s="30">
        <f>KONTROLA1!G78</f>
        <v>0</v>
      </c>
      <c r="D64" s="30">
        <f>KONTROLA1!J78</f>
        <v>0</v>
      </c>
      <c r="F64" s="30">
        <f>KONTROLA2!A78</f>
        <v>0</v>
      </c>
      <c r="G64" s="30">
        <f>KONTROLA2!E78</f>
        <v>0</v>
      </c>
      <c r="H64" s="30">
        <f>KONTROLA2!G78</f>
        <v>0</v>
      </c>
      <c r="I64" s="30">
        <f>KONTROLA2!J78</f>
        <v>0</v>
      </c>
      <c r="K64" s="30">
        <f>KONTROLA3!A78</f>
        <v>0</v>
      </c>
      <c r="L64" s="30">
        <f>KONTROLA3!E78</f>
        <v>0</v>
      </c>
      <c r="M64" s="30">
        <f>KONTROLA3!G78</f>
        <v>0</v>
      </c>
      <c r="N64" s="30">
        <f>KONTROLA3!J78</f>
        <v>0</v>
      </c>
      <c r="P64" s="30">
        <f>KONTROLA4!A78</f>
        <v>0</v>
      </c>
      <c r="Q64" s="30">
        <f>KONTROLA4!E78</f>
        <v>0</v>
      </c>
      <c r="R64" s="30">
        <f>KONTROLA4!G78</f>
        <v>0</v>
      </c>
      <c r="S64" s="30">
        <f>KONTROLA4!J78</f>
        <v>0</v>
      </c>
    </row>
    <row r="65" spans="1:19">
      <c r="A65" s="30">
        <f>KONTROLA1!A79</f>
        <v>0</v>
      </c>
      <c r="B65" s="30">
        <f>KONTROLA1!E79</f>
        <v>0</v>
      </c>
      <c r="C65" s="30">
        <f>KONTROLA1!G79</f>
        <v>0</v>
      </c>
      <c r="D65" s="30">
        <f>KONTROLA1!J79</f>
        <v>0</v>
      </c>
      <c r="F65" s="30">
        <f>KONTROLA2!A79</f>
        <v>0</v>
      </c>
      <c r="G65" s="30">
        <f>KONTROLA2!E79</f>
        <v>0</v>
      </c>
      <c r="H65" s="30">
        <f>KONTROLA2!G79</f>
        <v>0</v>
      </c>
      <c r="I65" s="30">
        <f>KONTROLA2!J79</f>
        <v>0</v>
      </c>
      <c r="K65" s="30">
        <f>KONTROLA3!A79</f>
        <v>0</v>
      </c>
      <c r="L65" s="30">
        <f>KONTROLA3!E79</f>
        <v>0</v>
      </c>
      <c r="M65" s="30">
        <f>KONTROLA3!G79</f>
        <v>0</v>
      </c>
      <c r="N65" s="30">
        <f>KONTROLA3!J79</f>
        <v>0</v>
      </c>
      <c r="P65" s="30">
        <f>KONTROLA4!A79</f>
        <v>0</v>
      </c>
      <c r="Q65" s="30">
        <f>KONTROLA4!E79</f>
        <v>0</v>
      </c>
      <c r="R65" s="30">
        <f>KONTROLA4!G79</f>
        <v>0</v>
      </c>
      <c r="S65" s="30">
        <f>KONTROLA4!J79</f>
        <v>0</v>
      </c>
    </row>
    <row r="66" spans="1:19">
      <c r="A66" s="30">
        <f>KONTROLA1!A80</f>
        <v>0</v>
      </c>
      <c r="B66" s="30">
        <f>KONTROLA1!E80</f>
        <v>0</v>
      </c>
      <c r="C66" s="30">
        <f>KONTROLA1!G80</f>
        <v>0</v>
      </c>
      <c r="D66" s="30">
        <f>KONTROLA1!J80</f>
        <v>0</v>
      </c>
      <c r="F66" s="30">
        <f>KONTROLA2!A80</f>
        <v>0</v>
      </c>
      <c r="G66" s="30">
        <f>KONTROLA2!E80</f>
        <v>0</v>
      </c>
      <c r="H66" s="30">
        <f>KONTROLA2!G80</f>
        <v>0</v>
      </c>
      <c r="I66" s="30">
        <f>KONTROLA2!J80</f>
        <v>0</v>
      </c>
      <c r="K66" s="30">
        <f>KONTROLA3!A80</f>
        <v>0</v>
      </c>
      <c r="L66" s="30">
        <f>KONTROLA3!E80</f>
        <v>0</v>
      </c>
      <c r="M66" s="30">
        <f>KONTROLA3!G80</f>
        <v>0</v>
      </c>
      <c r="N66" s="30">
        <f>KONTROLA3!J80</f>
        <v>0</v>
      </c>
      <c r="P66" s="30">
        <f>KONTROLA4!A80</f>
        <v>0</v>
      </c>
      <c r="Q66" s="30">
        <f>KONTROLA4!E80</f>
        <v>0</v>
      </c>
      <c r="R66" s="30">
        <f>KONTROLA4!G80</f>
        <v>0</v>
      </c>
      <c r="S66" s="30">
        <f>KONTROLA4!J80</f>
        <v>0</v>
      </c>
    </row>
    <row r="67" spans="1:19">
      <c r="A67" s="30">
        <f>KONTROLA1!A81</f>
        <v>0</v>
      </c>
      <c r="B67" s="30">
        <f>KONTROLA1!E81</f>
        <v>0</v>
      </c>
      <c r="C67" s="30">
        <f>KONTROLA1!G81</f>
        <v>0</v>
      </c>
      <c r="D67" s="30">
        <f>KONTROLA1!J81</f>
        <v>0</v>
      </c>
      <c r="F67" s="30">
        <f>KONTROLA2!A81</f>
        <v>0</v>
      </c>
      <c r="G67" s="30">
        <f>KONTROLA2!E81</f>
        <v>0</v>
      </c>
      <c r="H67" s="30">
        <f>KONTROLA2!G81</f>
        <v>0</v>
      </c>
      <c r="I67" s="30">
        <f>KONTROLA2!J81</f>
        <v>0</v>
      </c>
      <c r="K67" s="30">
        <f>KONTROLA3!A81</f>
        <v>0</v>
      </c>
      <c r="L67" s="30">
        <f>KONTROLA3!E81</f>
        <v>0</v>
      </c>
      <c r="M67" s="30">
        <f>KONTROLA3!G81</f>
        <v>0</v>
      </c>
      <c r="N67" s="30">
        <f>KONTROLA3!J81</f>
        <v>0</v>
      </c>
      <c r="P67" s="30">
        <f>KONTROLA4!A81</f>
        <v>0</v>
      </c>
      <c r="Q67" s="30">
        <f>KONTROLA4!E81</f>
        <v>0</v>
      </c>
      <c r="R67" s="30">
        <f>KONTROLA4!G81</f>
        <v>0</v>
      </c>
      <c r="S67" s="30">
        <f>KONTROLA4!J81</f>
        <v>0</v>
      </c>
    </row>
    <row r="68" spans="1:19">
      <c r="A68" s="30">
        <f>KONTROLA1!A82</f>
        <v>0</v>
      </c>
      <c r="B68" s="30">
        <f>KONTROLA1!E82</f>
        <v>0</v>
      </c>
      <c r="C68" s="30">
        <f>KONTROLA1!G82</f>
        <v>0</v>
      </c>
      <c r="D68" s="30">
        <f>KONTROLA1!J82</f>
        <v>0</v>
      </c>
      <c r="F68" s="30">
        <f>KONTROLA2!A82</f>
        <v>0</v>
      </c>
      <c r="G68" s="30">
        <f>KONTROLA2!E82</f>
        <v>0</v>
      </c>
      <c r="H68" s="30">
        <f>KONTROLA2!G82</f>
        <v>0</v>
      </c>
      <c r="I68" s="30">
        <f>KONTROLA2!J82</f>
        <v>0</v>
      </c>
      <c r="K68" s="30">
        <f>KONTROLA3!A82</f>
        <v>0</v>
      </c>
      <c r="L68" s="30">
        <f>KONTROLA3!E82</f>
        <v>0</v>
      </c>
      <c r="M68" s="30">
        <f>KONTROLA3!G82</f>
        <v>0</v>
      </c>
      <c r="N68" s="30">
        <f>KONTROLA3!J82</f>
        <v>0</v>
      </c>
      <c r="P68" s="30">
        <f>KONTROLA4!A82</f>
        <v>0</v>
      </c>
      <c r="Q68" s="30">
        <f>KONTROLA4!E82</f>
        <v>0</v>
      </c>
      <c r="R68" s="30">
        <f>KONTROLA4!G82</f>
        <v>0</v>
      </c>
      <c r="S68" s="30">
        <f>KONTROLA4!J82</f>
        <v>0</v>
      </c>
    </row>
    <row r="69" spans="1:19">
      <c r="A69" s="30">
        <f>KONTROLA1!A83</f>
        <v>0</v>
      </c>
      <c r="B69" s="30">
        <f>KONTROLA1!E83</f>
        <v>0</v>
      </c>
      <c r="C69" s="30">
        <f>KONTROLA1!G83</f>
        <v>0</v>
      </c>
      <c r="D69" s="30">
        <f>KONTROLA1!J83</f>
        <v>0</v>
      </c>
      <c r="F69" s="30">
        <f>KONTROLA2!A83</f>
        <v>0</v>
      </c>
      <c r="G69" s="30">
        <f>KONTROLA2!E83</f>
        <v>0</v>
      </c>
      <c r="H69" s="30">
        <f>KONTROLA2!G83</f>
        <v>0</v>
      </c>
      <c r="I69" s="30">
        <f>KONTROLA2!J83</f>
        <v>0</v>
      </c>
      <c r="K69" s="30">
        <f>KONTROLA3!A83</f>
        <v>0</v>
      </c>
      <c r="L69" s="30">
        <f>KONTROLA3!E83</f>
        <v>0</v>
      </c>
      <c r="M69" s="30">
        <f>KONTROLA3!G83</f>
        <v>0</v>
      </c>
      <c r="N69" s="30">
        <f>KONTROLA3!J83</f>
        <v>0</v>
      </c>
      <c r="P69" s="30">
        <f>KONTROLA4!A83</f>
        <v>0</v>
      </c>
      <c r="Q69" s="30">
        <f>KONTROLA4!E83</f>
        <v>0</v>
      </c>
      <c r="R69" s="30">
        <f>KONTROLA4!G83</f>
        <v>0</v>
      </c>
      <c r="S69" s="30">
        <f>KONTROLA4!J83</f>
        <v>0</v>
      </c>
    </row>
    <row r="70" spans="1:19">
      <c r="A70" s="30">
        <f>KONTROLA1!A84</f>
        <v>0</v>
      </c>
      <c r="B70" s="30">
        <f>KONTROLA1!E84</f>
        <v>0</v>
      </c>
      <c r="C70" s="30">
        <f>KONTROLA1!G84</f>
        <v>0</v>
      </c>
      <c r="D70" s="30">
        <f>KONTROLA1!J84</f>
        <v>0</v>
      </c>
      <c r="F70" s="30">
        <f>KONTROLA2!A84</f>
        <v>0</v>
      </c>
      <c r="G70" s="30">
        <f>KONTROLA2!E84</f>
        <v>0</v>
      </c>
      <c r="H70" s="30">
        <f>KONTROLA2!G84</f>
        <v>0</v>
      </c>
      <c r="I70" s="30">
        <f>KONTROLA2!J84</f>
        <v>0</v>
      </c>
      <c r="K70" s="30">
        <f>KONTROLA3!A84</f>
        <v>0</v>
      </c>
      <c r="L70" s="30">
        <f>KONTROLA3!E84</f>
        <v>0</v>
      </c>
      <c r="M70" s="30">
        <f>KONTROLA3!G84</f>
        <v>0</v>
      </c>
      <c r="N70" s="30">
        <f>KONTROLA3!J84</f>
        <v>0</v>
      </c>
      <c r="P70" s="30">
        <f>KONTROLA4!A84</f>
        <v>0</v>
      </c>
      <c r="Q70" s="30">
        <f>KONTROLA4!E84</f>
        <v>0</v>
      </c>
      <c r="R70" s="30">
        <f>KONTROLA4!G84</f>
        <v>0</v>
      </c>
      <c r="S70" s="30">
        <f>KONTROLA4!J84</f>
        <v>0</v>
      </c>
    </row>
    <row r="71" spans="1:19">
      <c r="A71" s="30">
        <f>KONTROLA1!A85</f>
        <v>0</v>
      </c>
      <c r="B71" s="30">
        <f>KONTROLA1!E85</f>
        <v>0</v>
      </c>
      <c r="C71" s="30">
        <f>KONTROLA1!G85</f>
        <v>0</v>
      </c>
      <c r="D71" s="30">
        <f>KONTROLA1!J85</f>
        <v>0</v>
      </c>
      <c r="F71" s="30">
        <f>KONTROLA2!A85</f>
        <v>0</v>
      </c>
      <c r="G71" s="30">
        <f>KONTROLA2!E85</f>
        <v>0</v>
      </c>
      <c r="H71" s="30">
        <f>KONTROLA2!G85</f>
        <v>0</v>
      </c>
      <c r="I71" s="30">
        <f>KONTROLA2!J85</f>
        <v>0</v>
      </c>
      <c r="K71" s="30">
        <f>KONTROLA3!A85</f>
        <v>0</v>
      </c>
      <c r="L71" s="30">
        <f>KONTROLA3!E85</f>
        <v>0</v>
      </c>
      <c r="M71" s="30">
        <f>KONTROLA3!G85</f>
        <v>0</v>
      </c>
      <c r="N71" s="30">
        <f>KONTROLA3!J85</f>
        <v>0</v>
      </c>
      <c r="P71" s="30">
        <f>KONTROLA4!A85</f>
        <v>0</v>
      </c>
      <c r="Q71" s="30">
        <f>KONTROLA4!E85</f>
        <v>0</v>
      </c>
      <c r="R71" s="30">
        <f>KONTROLA4!G85</f>
        <v>0</v>
      </c>
      <c r="S71" s="30">
        <f>KONTROLA4!J85</f>
        <v>0</v>
      </c>
    </row>
    <row r="72" spans="1:19">
      <c r="A72" s="30">
        <f>KONTROLA1!A86</f>
        <v>0</v>
      </c>
      <c r="B72" s="30">
        <f>KONTROLA1!E86</f>
        <v>0</v>
      </c>
      <c r="C72" s="30">
        <f>KONTROLA1!G86</f>
        <v>0</v>
      </c>
      <c r="D72" s="30">
        <f>KONTROLA1!J86</f>
        <v>0</v>
      </c>
      <c r="F72" s="30">
        <f>KONTROLA2!A86</f>
        <v>0</v>
      </c>
      <c r="G72" s="30">
        <f>KONTROLA2!E86</f>
        <v>0</v>
      </c>
      <c r="H72" s="30">
        <f>KONTROLA2!G86</f>
        <v>0</v>
      </c>
      <c r="I72" s="30">
        <f>KONTROLA2!J86</f>
        <v>0</v>
      </c>
      <c r="K72" s="30">
        <f>KONTROLA3!A86</f>
        <v>0</v>
      </c>
      <c r="L72" s="30">
        <f>KONTROLA3!E86</f>
        <v>0</v>
      </c>
      <c r="M72" s="30">
        <f>KONTROLA3!G86</f>
        <v>0</v>
      </c>
      <c r="N72" s="30">
        <f>KONTROLA3!J86</f>
        <v>0</v>
      </c>
      <c r="P72" s="30">
        <f>KONTROLA4!A86</f>
        <v>0</v>
      </c>
      <c r="Q72" s="30">
        <f>KONTROLA4!E86</f>
        <v>0</v>
      </c>
      <c r="R72" s="30">
        <f>KONTROLA4!G86</f>
        <v>0</v>
      </c>
      <c r="S72" s="30">
        <f>KONTROLA4!J86</f>
        <v>0</v>
      </c>
    </row>
    <row r="73" spans="1:19">
      <c r="A73" s="30">
        <f>KONTROLA1!A87</f>
        <v>0</v>
      </c>
      <c r="B73" s="30">
        <f>KONTROLA1!E87</f>
        <v>0</v>
      </c>
      <c r="C73" s="30">
        <f>KONTROLA1!G87</f>
        <v>0</v>
      </c>
      <c r="D73" s="30">
        <f>KONTROLA1!J87</f>
        <v>0</v>
      </c>
      <c r="F73" s="30">
        <f>KONTROLA2!A87</f>
        <v>0</v>
      </c>
      <c r="G73" s="30">
        <f>KONTROLA2!E87</f>
        <v>0</v>
      </c>
      <c r="H73" s="30">
        <f>KONTROLA2!G87</f>
        <v>0</v>
      </c>
      <c r="I73" s="30">
        <f>KONTROLA2!J87</f>
        <v>0</v>
      </c>
      <c r="K73" s="30">
        <f>KONTROLA3!A87</f>
        <v>0</v>
      </c>
      <c r="L73" s="30">
        <f>KONTROLA3!E87</f>
        <v>0</v>
      </c>
      <c r="M73" s="30">
        <f>KONTROLA3!G87</f>
        <v>0</v>
      </c>
      <c r="N73" s="30">
        <f>KONTROLA3!J87</f>
        <v>0</v>
      </c>
      <c r="P73" s="30">
        <f>KONTROLA4!A87</f>
        <v>0</v>
      </c>
      <c r="Q73" s="30">
        <f>KONTROLA4!E87</f>
        <v>0</v>
      </c>
      <c r="R73" s="30">
        <f>KONTROLA4!G87</f>
        <v>0</v>
      </c>
      <c r="S73" s="30">
        <f>KONTROLA4!J87</f>
        <v>0</v>
      </c>
    </row>
    <row r="74" spans="1:19">
      <c r="A74" s="30">
        <f>KONTROLA1!A88</f>
        <v>0</v>
      </c>
      <c r="B74" s="30">
        <f>KONTROLA1!E88</f>
        <v>0</v>
      </c>
      <c r="C74" s="30">
        <f>KONTROLA1!G88</f>
        <v>0</v>
      </c>
      <c r="D74" s="30">
        <f>KONTROLA1!J88</f>
        <v>0</v>
      </c>
      <c r="F74" s="30">
        <f>KONTROLA2!A88</f>
        <v>0</v>
      </c>
      <c r="G74" s="30">
        <f>KONTROLA2!E88</f>
        <v>0</v>
      </c>
      <c r="H74" s="30">
        <f>KONTROLA2!G88</f>
        <v>0</v>
      </c>
      <c r="I74" s="30">
        <f>KONTROLA2!J88</f>
        <v>0</v>
      </c>
      <c r="K74" s="30">
        <f>KONTROLA3!A88</f>
        <v>0</v>
      </c>
      <c r="L74" s="30">
        <f>KONTROLA3!E88</f>
        <v>0</v>
      </c>
      <c r="M74" s="30">
        <f>KONTROLA3!G88</f>
        <v>0</v>
      </c>
      <c r="N74" s="30">
        <f>KONTROLA3!J88</f>
        <v>0</v>
      </c>
      <c r="P74" s="30">
        <f>KONTROLA4!A88</f>
        <v>0</v>
      </c>
      <c r="Q74" s="30">
        <f>KONTROLA4!E88</f>
        <v>0</v>
      </c>
      <c r="R74" s="30">
        <f>KONTROLA4!G88</f>
        <v>0</v>
      </c>
      <c r="S74" s="30">
        <f>KONTROLA4!J88</f>
        <v>0</v>
      </c>
    </row>
    <row r="75" spans="1:19">
      <c r="A75" s="30">
        <f>KONTROLA1!A89</f>
        <v>0</v>
      </c>
      <c r="B75" s="30">
        <f>KONTROLA1!E89</f>
        <v>0</v>
      </c>
      <c r="C75" s="30">
        <f>KONTROLA1!G89</f>
        <v>0</v>
      </c>
      <c r="D75" s="30">
        <f>KONTROLA1!J89</f>
        <v>0</v>
      </c>
      <c r="F75" s="30">
        <f>KONTROLA2!A89</f>
        <v>0</v>
      </c>
      <c r="G75" s="30">
        <f>KONTROLA2!E89</f>
        <v>0</v>
      </c>
      <c r="H75" s="30">
        <f>KONTROLA2!G89</f>
        <v>0</v>
      </c>
      <c r="I75" s="30">
        <f>KONTROLA2!J89</f>
        <v>0</v>
      </c>
      <c r="K75" s="30">
        <f>KONTROLA3!A89</f>
        <v>0</v>
      </c>
      <c r="L75" s="30">
        <f>KONTROLA3!E89</f>
        <v>0</v>
      </c>
      <c r="M75" s="30">
        <f>KONTROLA3!G89</f>
        <v>0</v>
      </c>
      <c r="N75" s="30">
        <f>KONTROLA3!J89</f>
        <v>0</v>
      </c>
      <c r="P75" s="30">
        <f>KONTROLA4!A89</f>
        <v>0</v>
      </c>
      <c r="Q75" s="30">
        <f>KONTROLA4!E89</f>
        <v>0</v>
      </c>
      <c r="R75" s="30">
        <f>KONTROLA4!G89</f>
        <v>0</v>
      </c>
      <c r="S75" s="30">
        <f>KONTROLA4!J89</f>
        <v>0</v>
      </c>
    </row>
    <row r="76" spans="1:19">
      <c r="A76" s="30">
        <f>KONTROLA1!A90</f>
        <v>0</v>
      </c>
      <c r="B76" s="30">
        <f>KONTROLA1!E90</f>
        <v>0</v>
      </c>
      <c r="C76" s="30">
        <f>KONTROLA1!G90</f>
        <v>0</v>
      </c>
      <c r="D76" s="30">
        <f>KONTROLA1!J90</f>
        <v>0</v>
      </c>
      <c r="F76" s="30">
        <f>KONTROLA2!A90</f>
        <v>0</v>
      </c>
      <c r="G76" s="30">
        <f>KONTROLA2!E90</f>
        <v>0</v>
      </c>
      <c r="H76" s="30">
        <f>KONTROLA2!G90</f>
        <v>0</v>
      </c>
      <c r="I76" s="30">
        <f>KONTROLA2!J90</f>
        <v>0</v>
      </c>
      <c r="K76" s="30">
        <f>KONTROLA3!A90</f>
        <v>0</v>
      </c>
      <c r="L76" s="30">
        <f>KONTROLA3!E90</f>
        <v>0</v>
      </c>
      <c r="M76" s="30">
        <f>KONTROLA3!G90</f>
        <v>0</v>
      </c>
      <c r="N76" s="30">
        <f>KONTROLA3!J90</f>
        <v>0</v>
      </c>
      <c r="P76" s="30">
        <f>KONTROLA4!A90</f>
        <v>0</v>
      </c>
      <c r="Q76" s="30">
        <f>KONTROLA4!E90</f>
        <v>0</v>
      </c>
      <c r="R76" s="30">
        <f>KONTROLA4!G90</f>
        <v>0</v>
      </c>
      <c r="S76" s="30">
        <f>KONTROLA4!J90</f>
        <v>0</v>
      </c>
    </row>
    <row r="77" spans="1:19">
      <c r="A77" s="30">
        <f>KONTROLA1!A91</f>
        <v>0</v>
      </c>
      <c r="B77" s="30">
        <f>KONTROLA1!E91</f>
        <v>0</v>
      </c>
      <c r="C77" s="30">
        <f>KONTROLA1!G91</f>
        <v>0</v>
      </c>
      <c r="D77" s="30">
        <f>KONTROLA1!J91</f>
        <v>0</v>
      </c>
      <c r="F77" s="30">
        <f>KONTROLA2!A91</f>
        <v>0</v>
      </c>
      <c r="G77" s="30">
        <f>KONTROLA2!E91</f>
        <v>0</v>
      </c>
      <c r="H77" s="30">
        <f>KONTROLA2!G91</f>
        <v>0</v>
      </c>
      <c r="I77" s="30">
        <f>KONTROLA2!J91</f>
        <v>0</v>
      </c>
      <c r="K77" s="30">
        <f>KONTROLA3!A91</f>
        <v>0</v>
      </c>
      <c r="L77" s="30">
        <f>KONTROLA3!E91</f>
        <v>0</v>
      </c>
      <c r="M77" s="30">
        <f>KONTROLA3!G91</f>
        <v>0</v>
      </c>
      <c r="N77" s="30">
        <f>KONTROLA3!J91</f>
        <v>0</v>
      </c>
      <c r="P77" s="30">
        <f>KONTROLA4!A91</f>
        <v>0</v>
      </c>
      <c r="Q77" s="30">
        <f>KONTROLA4!E91</f>
        <v>0</v>
      </c>
      <c r="R77" s="30">
        <f>KONTROLA4!G91</f>
        <v>0</v>
      </c>
      <c r="S77" s="30">
        <f>KONTROLA4!J91</f>
        <v>0</v>
      </c>
    </row>
    <row r="78" spans="1:19">
      <c r="A78" s="30">
        <f>KONTROLA1!A92</f>
        <v>0</v>
      </c>
      <c r="B78" s="30">
        <f>KONTROLA1!E92</f>
        <v>0</v>
      </c>
      <c r="C78" s="30">
        <f>KONTROLA1!G92</f>
        <v>0</v>
      </c>
      <c r="D78" s="30">
        <f>KONTROLA1!J92</f>
        <v>0</v>
      </c>
      <c r="F78" s="30">
        <f>KONTROLA2!A92</f>
        <v>0</v>
      </c>
      <c r="G78" s="30">
        <f>KONTROLA2!E92</f>
        <v>0</v>
      </c>
      <c r="H78" s="30">
        <f>KONTROLA2!G92</f>
        <v>0</v>
      </c>
      <c r="I78" s="30">
        <f>KONTROLA2!J92</f>
        <v>0</v>
      </c>
      <c r="K78" s="30">
        <f>KONTROLA3!A92</f>
        <v>0</v>
      </c>
      <c r="L78" s="30">
        <f>KONTROLA3!E92</f>
        <v>0</v>
      </c>
      <c r="M78" s="30">
        <f>KONTROLA3!G92</f>
        <v>0</v>
      </c>
      <c r="N78" s="30">
        <f>KONTROLA3!J92</f>
        <v>0</v>
      </c>
      <c r="P78" s="30">
        <f>KONTROLA4!A92</f>
        <v>0</v>
      </c>
      <c r="Q78" s="30">
        <f>KONTROLA4!E92</f>
        <v>0</v>
      </c>
      <c r="R78" s="30">
        <f>KONTROLA4!G92</f>
        <v>0</v>
      </c>
      <c r="S78" s="30">
        <f>KONTROLA4!J92</f>
        <v>0</v>
      </c>
    </row>
    <row r="79" spans="1:19">
      <c r="A79" s="30">
        <f>KONTROLA1!A93</f>
        <v>0</v>
      </c>
      <c r="B79" s="30">
        <f>KONTROLA1!E93</f>
        <v>0</v>
      </c>
      <c r="C79" s="30">
        <f>KONTROLA1!G93</f>
        <v>0</v>
      </c>
      <c r="D79" s="30">
        <f>KONTROLA1!J93</f>
        <v>0</v>
      </c>
      <c r="F79" s="30">
        <f>KONTROLA2!A93</f>
        <v>0</v>
      </c>
      <c r="G79" s="30">
        <f>KONTROLA2!E93</f>
        <v>0</v>
      </c>
      <c r="H79" s="30">
        <f>KONTROLA2!G93</f>
        <v>0</v>
      </c>
      <c r="I79" s="30">
        <f>KONTROLA2!J93</f>
        <v>0</v>
      </c>
      <c r="K79" s="30">
        <f>KONTROLA3!A93</f>
        <v>0</v>
      </c>
      <c r="L79" s="30">
        <f>KONTROLA3!E93</f>
        <v>0</v>
      </c>
      <c r="M79" s="30">
        <f>KONTROLA3!G93</f>
        <v>0</v>
      </c>
      <c r="N79" s="30">
        <f>KONTROLA3!J93</f>
        <v>0</v>
      </c>
      <c r="P79" s="30">
        <f>KONTROLA4!A93</f>
        <v>0</v>
      </c>
      <c r="Q79" s="30">
        <f>KONTROLA4!E93</f>
        <v>0</v>
      </c>
      <c r="R79" s="30">
        <f>KONTROLA4!G93</f>
        <v>0</v>
      </c>
      <c r="S79" s="30">
        <f>KONTROLA4!J93</f>
        <v>0</v>
      </c>
    </row>
    <row r="80" spans="1:19">
      <c r="A80" s="30">
        <f>KONTROLA1!A94</f>
        <v>0</v>
      </c>
      <c r="B80" s="30">
        <f>KONTROLA1!E94</f>
        <v>0</v>
      </c>
      <c r="C80" s="30">
        <f>KONTROLA1!G94</f>
        <v>0</v>
      </c>
      <c r="D80" s="30">
        <f>KONTROLA1!J94</f>
        <v>0</v>
      </c>
      <c r="F80" s="30">
        <f>KONTROLA2!A94</f>
        <v>0</v>
      </c>
      <c r="G80" s="30">
        <f>KONTROLA2!E94</f>
        <v>0</v>
      </c>
      <c r="H80" s="30">
        <f>KONTROLA2!G94</f>
        <v>0</v>
      </c>
      <c r="I80" s="30">
        <f>KONTROLA2!J94</f>
        <v>0</v>
      </c>
      <c r="K80" s="30">
        <f>KONTROLA3!A94</f>
        <v>0</v>
      </c>
      <c r="L80" s="30">
        <f>KONTROLA3!E94</f>
        <v>0</v>
      </c>
      <c r="M80" s="30">
        <f>KONTROLA3!G94</f>
        <v>0</v>
      </c>
      <c r="N80" s="30">
        <f>KONTROLA3!J94</f>
        <v>0</v>
      </c>
      <c r="P80" s="30">
        <f>KONTROLA4!A94</f>
        <v>0</v>
      </c>
      <c r="Q80" s="30">
        <f>KONTROLA4!E94</f>
        <v>0</v>
      </c>
      <c r="R80" s="30">
        <f>KONTROLA4!G94</f>
        <v>0</v>
      </c>
      <c r="S80" s="30">
        <f>KONTROLA4!J94</f>
        <v>0</v>
      </c>
    </row>
    <row r="81" spans="1:19">
      <c r="A81" s="30">
        <f>KONTROLA1!A95</f>
        <v>0</v>
      </c>
      <c r="B81" s="30">
        <f>KONTROLA1!E95</f>
        <v>0</v>
      </c>
      <c r="C81" s="30">
        <f>KONTROLA1!G95</f>
        <v>0</v>
      </c>
      <c r="D81" s="30">
        <f>KONTROLA1!J95</f>
        <v>0</v>
      </c>
      <c r="F81" s="30">
        <f>KONTROLA2!A95</f>
        <v>0</v>
      </c>
      <c r="G81" s="30">
        <f>KONTROLA2!E95</f>
        <v>0</v>
      </c>
      <c r="H81" s="30">
        <f>KONTROLA2!G95</f>
        <v>0</v>
      </c>
      <c r="I81" s="30">
        <f>KONTROLA2!J95</f>
        <v>0</v>
      </c>
      <c r="K81" s="30">
        <f>KONTROLA3!A95</f>
        <v>0</v>
      </c>
      <c r="L81" s="30">
        <f>KONTROLA3!E95</f>
        <v>0</v>
      </c>
      <c r="M81" s="30">
        <f>KONTROLA3!G95</f>
        <v>0</v>
      </c>
      <c r="N81" s="30">
        <f>KONTROLA3!J95</f>
        <v>0</v>
      </c>
      <c r="P81" s="30">
        <f>KONTROLA4!A95</f>
        <v>0</v>
      </c>
      <c r="Q81" s="30">
        <f>KONTROLA4!E95</f>
        <v>0</v>
      </c>
      <c r="R81" s="30">
        <f>KONTROLA4!G95</f>
        <v>0</v>
      </c>
      <c r="S81" s="30">
        <f>KONTROLA4!J95</f>
        <v>0</v>
      </c>
    </row>
    <row r="82" spans="1:19">
      <c r="A82" s="30">
        <f>KONTROLA1!A96</f>
        <v>0</v>
      </c>
      <c r="B82" s="30">
        <f>KONTROLA1!E96</f>
        <v>0</v>
      </c>
      <c r="C82" s="30">
        <f>KONTROLA1!G96</f>
        <v>0</v>
      </c>
      <c r="D82" s="30">
        <f>KONTROLA1!J96</f>
        <v>0</v>
      </c>
      <c r="F82" s="30">
        <f>KONTROLA2!A96</f>
        <v>0</v>
      </c>
      <c r="G82" s="30">
        <f>KONTROLA2!E96</f>
        <v>0</v>
      </c>
      <c r="H82" s="30">
        <f>KONTROLA2!G96</f>
        <v>0</v>
      </c>
      <c r="I82" s="30">
        <f>KONTROLA2!J96</f>
        <v>0</v>
      </c>
      <c r="K82" s="30">
        <f>KONTROLA3!A96</f>
        <v>0</v>
      </c>
      <c r="L82" s="30">
        <f>KONTROLA3!E96</f>
        <v>0</v>
      </c>
      <c r="M82" s="30">
        <f>KONTROLA3!G96</f>
        <v>0</v>
      </c>
      <c r="N82" s="30">
        <f>KONTROLA3!J96</f>
        <v>0</v>
      </c>
      <c r="P82" s="30">
        <f>KONTROLA4!A96</f>
        <v>0</v>
      </c>
      <c r="Q82" s="30">
        <f>KONTROLA4!E96</f>
        <v>0</v>
      </c>
      <c r="R82" s="30">
        <f>KONTROLA4!G96</f>
        <v>0</v>
      </c>
      <c r="S82" s="30">
        <f>KONTROLA4!J96</f>
        <v>0</v>
      </c>
    </row>
    <row r="83" spans="1:19">
      <c r="A83" s="30">
        <f>KONTROLA1!A97</f>
        <v>0</v>
      </c>
      <c r="B83" s="30">
        <f>KONTROLA1!E97</f>
        <v>0</v>
      </c>
      <c r="C83" s="30">
        <f>KONTROLA1!G97</f>
        <v>0</v>
      </c>
      <c r="D83" s="30">
        <f>KONTROLA1!J97</f>
        <v>0</v>
      </c>
      <c r="F83" s="30">
        <f>KONTROLA2!A97</f>
        <v>0</v>
      </c>
      <c r="G83" s="30">
        <f>KONTROLA2!E97</f>
        <v>0</v>
      </c>
      <c r="H83" s="30">
        <f>KONTROLA2!G97</f>
        <v>0</v>
      </c>
      <c r="I83" s="30">
        <f>KONTROLA2!J97</f>
        <v>0</v>
      </c>
      <c r="K83" s="30">
        <f>KONTROLA3!A97</f>
        <v>0</v>
      </c>
      <c r="L83" s="30">
        <f>KONTROLA3!E97</f>
        <v>0</v>
      </c>
      <c r="M83" s="30">
        <f>KONTROLA3!G97</f>
        <v>0</v>
      </c>
      <c r="N83" s="30">
        <f>KONTROLA3!J97</f>
        <v>0</v>
      </c>
      <c r="P83" s="30">
        <f>KONTROLA4!A97</f>
        <v>0</v>
      </c>
      <c r="Q83" s="30">
        <f>KONTROLA4!E97</f>
        <v>0</v>
      </c>
      <c r="R83" s="30">
        <f>KONTROLA4!G97</f>
        <v>0</v>
      </c>
      <c r="S83" s="30">
        <f>KONTROLA4!J97</f>
        <v>0</v>
      </c>
    </row>
    <row r="84" spans="1:19">
      <c r="A84" s="30">
        <f>KONTROLA1!A98</f>
        <v>0</v>
      </c>
      <c r="B84" s="30">
        <f>KONTROLA1!E98</f>
        <v>0</v>
      </c>
      <c r="C84" s="30">
        <f>KONTROLA1!G98</f>
        <v>0</v>
      </c>
      <c r="D84" s="30">
        <f>KONTROLA1!J98</f>
        <v>0</v>
      </c>
      <c r="F84" s="30">
        <f>KONTROLA2!A98</f>
        <v>0</v>
      </c>
      <c r="G84" s="30">
        <f>KONTROLA2!E98</f>
        <v>0</v>
      </c>
      <c r="H84" s="30">
        <f>KONTROLA2!G98</f>
        <v>0</v>
      </c>
      <c r="I84" s="30">
        <f>KONTROLA2!J98</f>
        <v>0</v>
      </c>
      <c r="K84" s="30">
        <f>KONTROLA3!A98</f>
        <v>0</v>
      </c>
      <c r="L84" s="30">
        <f>KONTROLA3!E98</f>
        <v>0</v>
      </c>
      <c r="M84" s="30">
        <f>KONTROLA3!G98</f>
        <v>0</v>
      </c>
      <c r="N84" s="30">
        <f>KONTROLA3!J98</f>
        <v>0</v>
      </c>
      <c r="P84" s="30">
        <f>KONTROLA4!A98</f>
        <v>0</v>
      </c>
      <c r="Q84" s="30">
        <f>KONTROLA4!E98</f>
        <v>0</v>
      </c>
      <c r="R84" s="30">
        <f>KONTROLA4!G98</f>
        <v>0</v>
      </c>
      <c r="S84" s="30">
        <f>KONTROLA4!J98</f>
        <v>0</v>
      </c>
    </row>
    <row r="85" spans="1:19">
      <c r="A85" s="30">
        <f>KONTROLA1!A99</f>
        <v>0</v>
      </c>
      <c r="B85" s="30">
        <f>KONTROLA1!E99</f>
        <v>0</v>
      </c>
      <c r="C85" s="30">
        <f>KONTROLA1!G99</f>
        <v>0</v>
      </c>
      <c r="D85" s="30">
        <f>KONTROLA1!J99</f>
        <v>0</v>
      </c>
      <c r="F85" s="30">
        <f>KONTROLA2!A99</f>
        <v>0</v>
      </c>
      <c r="G85" s="30">
        <f>KONTROLA2!E99</f>
        <v>0</v>
      </c>
      <c r="H85" s="30">
        <f>KONTROLA2!G99</f>
        <v>0</v>
      </c>
      <c r="I85" s="30">
        <f>KONTROLA2!J99</f>
        <v>0</v>
      </c>
      <c r="K85" s="30">
        <f>KONTROLA3!A99</f>
        <v>0</v>
      </c>
      <c r="L85" s="30">
        <f>KONTROLA3!E99</f>
        <v>0</v>
      </c>
      <c r="M85" s="30">
        <f>KONTROLA3!G99</f>
        <v>0</v>
      </c>
      <c r="N85" s="30">
        <f>KONTROLA3!J99</f>
        <v>0</v>
      </c>
      <c r="P85" s="30">
        <f>KONTROLA4!A99</f>
        <v>0</v>
      </c>
      <c r="Q85" s="30">
        <f>KONTROLA4!E99</f>
        <v>0</v>
      </c>
      <c r="R85" s="30">
        <f>KONTROLA4!G99</f>
        <v>0</v>
      </c>
      <c r="S85" s="30">
        <f>KONTROLA4!J99</f>
        <v>0</v>
      </c>
    </row>
    <row r="86" spans="1:19">
      <c r="A86" s="30">
        <f>KONTROLA1!A100</f>
        <v>0</v>
      </c>
      <c r="B86" s="30">
        <f>KONTROLA1!E100</f>
        <v>0</v>
      </c>
      <c r="C86" s="30">
        <f>KONTROLA1!G100</f>
        <v>0</v>
      </c>
      <c r="D86" s="30">
        <f>KONTROLA1!J100</f>
        <v>0</v>
      </c>
      <c r="F86" s="30">
        <f>KONTROLA2!A100</f>
        <v>0</v>
      </c>
      <c r="G86" s="30">
        <f>KONTROLA2!E100</f>
        <v>0</v>
      </c>
      <c r="H86" s="30">
        <f>KONTROLA2!G100</f>
        <v>0</v>
      </c>
      <c r="I86" s="30">
        <f>KONTROLA2!J100</f>
        <v>0</v>
      </c>
      <c r="K86" s="30">
        <f>KONTROLA3!A100</f>
        <v>0</v>
      </c>
      <c r="L86" s="30">
        <f>KONTROLA3!E100</f>
        <v>0</v>
      </c>
      <c r="M86" s="30">
        <f>KONTROLA3!G100</f>
        <v>0</v>
      </c>
      <c r="N86" s="30">
        <f>KONTROLA3!J100</f>
        <v>0</v>
      </c>
      <c r="P86" s="30">
        <f>KONTROLA4!A100</f>
        <v>0</v>
      </c>
      <c r="Q86" s="30">
        <f>KONTROLA4!E100</f>
        <v>0</v>
      </c>
      <c r="R86" s="30">
        <f>KONTROLA4!G100</f>
        <v>0</v>
      </c>
      <c r="S86" s="30">
        <f>KONTROLA4!J100</f>
        <v>0</v>
      </c>
    </row>
    <row r="87" spans="1:19">
      <c r="A87" s="30">
        <f>KONTROLA1!A101</f>
        <v>0</v>
      </c>
      <c r="B87" s="30">
        <f>KONTROLA1!E101</f>
        <v>0</v>
      </c>
      <c r="C87" s="30">
        <f>KONTROLA1!G101</f>
        <v>0</v>
      </c>
      <c r="D87" s="30">
        <f>KONTROLA1!J101</f>
        <v>0</v>
      </c>
      <c r="F87" s="30">
        <f>KONTROLA2!A101</f>
        <v>0</v>
      </c>
      <c r="G87" s="30">
        <f>KONTROLA2!E101</f>
        <v>0</v>
      </c>
      <c r="H87" s="30">
        <f>KONTROLA2!G101</f>
        <v>0</v>
      </c>
      <c r="I87" s="30">
        <f>KONTROLA2!J101</f>
        <v>0</v>
      </c>
      <c r="K87" s="30">
        <f>KONTROLA3!A101</f>
        <v>0</v>
      </c>
      <c r="L87" s="30">
        <f>KONTROLA3!E101</f>
        <v>0</v>
      </c>
      <c r="M87" s="30">
        <f>KONTROLA3!G101</f>
        <v>0</v>
      </c>
      <c r="N87" s="30">
        <f>KONTROLA3!J101</f>
        <v>0</v>
      </c>
      <c r="P87" s="30">
        <f>KONTROLA4!A101</f>
        <v>0</v>
      </c>
      <c r="Q87" s="30">
        <f>KONTROLA4!E101</f>
        <v>0</v>
      </c>
      <c r="R87" s="30">
        <f>KONTROLA4!G101</f>
        <v>0</v>
      </c>
      <c r="S87" s="30">
        <f>KONTROLA4!J101</f>
        <v>0</v>
      </c>
    </row>
    <row r="88" spans="1:19">
      <c r="A88" s="30">
        <f>KONTROLA1!A102</f>
        <v>0</v>
      </c>
      <c r="B88" s="30">
        <f>KONTROLA1!E102</f>
        <v>0</v>
      </c>
      <c r="C88" s="30">
        <f>KONTROLA1!G102</f>
        <v>0</v>
      </c>
      <c r="D88" s="30">
        <f>KONTROLA1!J102</f>
        <v>0</v>
      </c>
      <c r="F88" s="30">
        <f>KONTROLA2!A102</f>
        <v>0</v>
      </c>
      <c r="G88" s="30">
        <f>KONTROLA2!E102</f>
        <v>0</v>
      </c>
      <c r="H88" s="30">
        <f>KONTROLA2!G102</f>
        <v>0</v>
      </c>
      <c r="I88" s="30">
        <f>KONTROLA2!J102</f>
        <v>0</v>
      </c>
      <c r="K88" s="30">
        <f>KONTROLA3!A102</f>
        <v>0</v>
      </c>
      <c r="L88" s="30">
        <f>KONTROLA3!E102</f>
        <v>0</v>
      </c>
      <c r="M88" s="30">
        <f>KONTROLA3!G102</f>
        <v>0</v>
      </c>
      <c r="N88" s="30">
        <f>KONTROLA3!J102</f>
        <v>0</v>
      </c>
      <c r="P88" s="30">
        <f>KONTROLA4!A102</f>
        <v>0</v>
      </c>
      <c r="Q88" s="30">
        <f>KONTROLA4!E102</f>
        <v>0</v>
      </c>
      <c r="R88" s="30">
        <f>KONTROLA4!G102</f>
        <v>0</v>
      </c>
      <c r="S88" s="30">
        <f>KONTROLA4!J102</f>
        <v>0</v>
      </c>
    </row>
    <row r="89" spans="1:19">
      <c r="A89" s="30">
        <f>KONTROLA1!A103</f>
        <v>0</v>
      </c>
      <c r="B89" s="30">
        <f>KONTROLA1!E103</f>
        <v>0</v>
      </c>
      <c r="C89" s="30">
        <f>KONTROLA1!G103</f>
        <v>0</v>
      </c>
      <c r="D89" s="30">
        <f>KONTROLA1!J103</f>
        <v>0</v>
      </c>
      <c r="F89" s="30">
        <f>KONTROLA2!A103</f>
        <v>0</v>
      </c>
      <c r="G89" s="30">
        <f>KONTROLA2!E103</f>
        <v>0</v>
      </c>
      <c r="H89" s="30">
        <f>KONTROLA2!G103</f>
        <v>0</v>
      </c>
      <c r="I89" s="30">
        <f>KONTROLA2!J103</f>
        <v>0</v>
      </c>
      <c r="K89" s="30">
        <f>KONTROLA3!A103</f>
        <v>0</v>
      </c>
      <c r="L89" s="30">
        <f>KONTROLA3!E103</f>
        <v>0</v>
      </c>
      <c r="M89" s="30">
        <f>KONTROLA3!G103</f>
        <v>0</v>
      </c>
      <c r="N89" s="30">
        <f>KONTROLA3!J103</f>
        <v>0</v>
      </c>
      <c r="P89" s="30">
        <f>KONTROLA4!A103</f>
        <v>0</v>
      </c>
      <c r="Q89" s="30">
        <f>KONTROLA4!E103</f>
        <v>0</v>
      </c>
      <c r="R89" s="30">
        <f>KONTROLA4!G103</f>
        <v>0</v>
      </c>
      <c r="S89" s="30">
        <f>KONTROLA4!J103</f>
        <v>0</v>
      </c>
    </row>
    <row r="90" spans="1:19">
      <c r="A90" s="30">
        <f>KONTROLA1!A104</f>
        <v>0</v>
      </c>
      <c r="B90" s="30">
        <f>KONTROLA1!E104</f>
        <v>0</v>
      </c>
      <c r="C90" s="30">
        <f>KONTROLA1!G104</f>
        <v>0</v>
      </c>
      <c r="D90" s="30">
        <f>KONTROLA1!J104</f>
        <v>0</v>
      </c>
      <c r="F90" s="30">
        <f>KONTROLA2!A104</f>
        <v>0</v>
      </c>
      <c r="G90" s="30">
        <f>KONTROLA2!E104</f>
        <v>0</v>
      </c>
      <c r="H90" s="30">
        <f>KONTROLA2!G104</f>
        <v>0</v>
      </c>
      <c r="I90" s="30">
        <f>KONTROLA2!J104</f>
        <v>0</v>
      </c>
      <c r="K90" s="30">
        <f>KONTROLA3!A104</f>
        <v>0</v>
      </c>
      <c r="L90" s="30">
        <f>KONTROLA3!E104</f>
        <v>0</v>
      </c>
      <c r="M90" s="30">
        <f>KONTROLA3!G104</f>
        <v>0</v>
      </c>
      <c r="N90" s="30">
        <f>KONTROLA3!J104</f>
        <v>0</v>
      </c>
      <c r="P90" s="30">
        <f>KONTROLA4!A104</f>
        <v>0</v>
      </c>
      <c r="Q90" s="30">
        <f>KONTROLA4!E104</f>
        <v>0</v>
      </c>
      <c r="R90" s="30">
        <f>KONTROLA4!G104</f>
        <v>0</v>
      </c>
      <c r="S90" s="30">
        <f>KONTROLA4!J104</f>
        <v>0</v>
      </c>
    </row>
    <row r="91" spans="1:19">
      <c r="A91" s="30">
        <f>KONTROLA1!A105</f>
        <v>0</v>
      </c>
      <c r="B91" s="30">
        <f>KONTROLA1!E105</f>
        <v>0</v>
      </c>
      <c r="C91" s="30">
        <f>KONTROLA1!G105</f>
        <v>0</v>
      </c>
      <c r="D91" s="30">
        <f>KONTROLA1!J105</f>
        <v>0</v>
      </c>
      <c r="F91" s="30">
        <f>KONTROLA2!A105</f>
        <v>0</v>
      </c>
      <c r="G91" s="30">
        <f>KONTROLA2!E105</f>
        <v>0</v>
      </c>
      <c r="H91" s="30">
        <f>KONTROLA2!G105</f>
        <v>0</v>
      </c>
      <c r="I91" s="30">
        <f>KONTROLA2!J105</f>
        <v>0</v>
      </c>
      <c r="K91" s="30">
        <f>KONTROLA3!A105</f>
        <v>0</v>
      </c>
      <c r="L91" s="30">
        <f>KONTROLA3!E105</f>
        <v>0</v>
      </c>
      <c r="M91" s="30">
        <f>KONTROLA3!G105</f>
        <v>0</v>
      </c>
      <c r="N91" s="30">
        <f>KONTROLA3!J105</f>
        <v>0</v>
      </c>
      <c r="P91" s="30">
        <f>KONTROLA4!A105</f>
        <v>0</v>
      </c>
      <c r="Q91" s="30">
        <f>KONTROLA4!E105</f>
        <v>0</v>
      </c>
      <c r="R91" s="30">
        <f>KONTROLA4!G105</f>
        <v>0</v>
      </c>
      <c r="S91" s="30">
        <f>KONTROLA4!J105</f>
        <v>0</v>
      </c>
    </row>
    <row r="92" spans="1:19">
      <c r="A92" s="30">
        <f>KONTROLA1!A106</f>
        <v>0</v>
      </c>
      <c r="B92" s="30">
        <f>KONTROLA1!E106</f>
        <v>0</v>
      </c>
      <c r="C92" s="30">
        <f>KONTROLA1!G106</f>
        <v>0</v>
      </c>
      <c r="D92" s="30">
        <f>KONTROLA1!J106</f>
        <v>0</v>
      </c>
      <c r="F92" s="30">
        <f>KONTROLA2!A106</f>
        <v>0</v>
      </c>
      <c r="G92" s="30">
        <f>KONTROLA2!E106</f>
        <v>0</v>
      </c>
      <c r="H92" s="30">
        <f>KONTROLA2!G106</f>
        <v>0</v>
      </c>
      <c r="I92" s="30">
        <f>KONTROLA2!J106</f>
        <v>0</v>
      </c>
      <c r="K92" s="30">
        <f>KONTROLA3!A106</f>
        <v>0</v>
      </c>
      <c r="L92" s="30">
        <f>KONTROLA3!E106</f>
        <v>0</v>
      </c>
      <c r="M92" s="30">
        <f>KONTROLA3!G106</f>
        <v>0</v>
      </c>
      <c r="N92" s="30">
        <f>KONTROLA3!J106</f>
        <v>0</v>
      </c>
      <c r="P92" s="30">
        <f>KONTROLA4!A106</f>
        <v>0</v>
      </c>
      <c r="Q92" s="30">
        <f>KONTROLA4!E106</f>
        <v>0</v>
      </c>
      <c r="R92" s="30">
        <f>KONTROLA4!G106</f>
        <v>0</v>
      </c>
      <c r="S92" s="30">
        <f>KONTROLA4!J106</f>
        <v>0</v>
      </c>
    </row>
    <row r="93" spans="1:19">
      <c r="A93" s="30">
        <f>KONTROLA1!A107</f>
        <v>0</v>
      </c>
      <c r="B93" s="30">
        <f>KONTROLA1!E107</f>
        <v>0</v>
      </c>
      <c r="C93" s="30">
        <f>KONTROLA1!G107</f>
        <v>0</v>
      </c>
      <c r="D93" s="30">
        <f>KONTROLA1!J107</f>
        <v>0</v>
      </c>
      <c r="F93" s="30">
        <f>KONTROLA2!A107</f>
        <v>0</v>
      </c>
      <c r="G93" s="30">
        <f>KONTROLA2!E107</f>
        <v>0</v>
      </c>
      <c r="H93" s="30">
        <f>KONTROLA2!G107</f>
        <v>0</v>
      </c>
      <c r="I93" s="30">
        <f>KONTROLA2!J107</f>
        <v>0</v>
      </c>
      <c r="K93" s="30">
        <f>KONTROLA3!A107</f>
        <v>0</v>
      </c>
      <c r="L93" s="30">
        <f>KONTROLA3!E107</f>
        <v>0</v>
      </c>
      <c r="M93" s="30">
        <f>KONTROLA3!G107</f>
        <v>0</v>
      </c>
      <c r="N93" s="30">
        <f>KONTROLA3!J107</f>
        <v>0</v>
      </c>
      <c r="P93" s="30">
        <f>KONTROLA4!A107</f>
        <v>0</v>
      </c>
      <c r="Q93" s="30">
        <f>KONTROLA4!E107</f>
        <v>0</v>
      </c>
      <c r="R93" s="30">
        <f>KONTROLA4!G107</f>
        <v>0</v>
      </c>
      <c r="S93" s="30">
        <f>KONTROLA4!J107</f>
        <v>0</v>
      </c>
    </row>
    <row r="94" spans="1:19">
      <c r="A94" s="30">
        <f>KONTROLA1!A108</f>
        <v>0</v>
      </c>
      <c r="B94" s="30">
        <f>KONTROLA1!E108</f>
        <v>0</v>
      </c>
      <c r="C94" s="30">
        <f>KONTROLA1!G108</f>
        <v>0</v>
      </c>
      <c r="D94" s="30">
        <f>KONTROLA1!J108</f>
        <v>0</v>
      </c>
      <c r="F94" s="30">
        <f>KONTROLA2!A108</f>
        <v>0</v>
      </c>
      <c r="G94" s="30">
        <f>KONTROLA2!E108</f>
        <v>0</v>
      </c>
      <c r="H94" s="30">
        <f>KONTROLA2!G108</f>
        <v>0</v>
      </c>
      <c r="I94" s="30">
        <f>KONTROLA2!J108</f>
        <v>0</v>
      </c>
      <c r="K94" s="30">
        <f>KONTROLA3!A108</f>
        <v>0</v>
      </c>
      <c r="L94" s="30">
        <f>KONTROLA3!E108</f>
        <v>0</v>
      </c>
      <c r="M94" s="30">
        <f>KONTROLA3!G108</f>
        <v>0</v>
      </c>
      <c r="N94" s="30">
        <f>KONTROLA3!J108</f>
        <v>0</v>
      </c>
      <c r="P94" s="30">
        <f>KONTROLA4!A108</f>
        <v>0</v>
      </c>
      <c r="Q94" s="30">
        <f>KONTROLA4!E108</f>
        <v>0</v>
      </c>
      <c r="R94" s="30">
        <f>KONTROLA4!G108</f>
        <v>0</v>
      </c>
      <c r="S94" s="30">
        <f>KONTROLA4!J108</f>
        <v>0</v>
      </c>
    </row>
    <row r="95" spans="1:19">
      <c r="A95" s="30">
        <f>KONTROLA1!A109</f>
        <v>0</v>
      </c>
      <c r="B95" s="30">
        <f>KONTROLA1!E109</f>
        <v>0</v>
      </c>
      <c r="C95" s="30">
        <f>KONTROLA1!G109</f>
        <v>0</v>
      </c>
      <c r="D95" s="30">
        <f>KONTROLA1!J109</f>
        <v>0</v>
      </c>
      <c r="F95" s="30">
        <f>KONTROLA2!A109</f>
        <v>0</v>
      </c>
      <c r="G95" s="30">
        <f>KONTROLA2!E109</f>
        <v>0</v>
      </c>
      <c r="H95" s="30">
        <f>KONTROLA2!G109</f>
        <v>0</v>
      </c>
      <c r="I95" s="30">
        <f>KONTROLA2!J109</f>
        <v>0</v>
      </c>
      <c r="K95" s="30">
        <f>KONTROLA3!A109</f>
        <v>0</v>
      </c>
      <c r="L95" s="30">
        <f>KONTROLA3!E109</f>
        <v>0</v>
      </c>
      <c r="M95" s="30">
        <f>KONTROLA3!G109</f>
        <v>0</v>
      </c>
      <c r="N95" s="30">
        <f>KONTROLA3!J109</f>
        <v>0</v>
      </c>
      <c r="P95" s="30">
        <f>KONTROLA4!A109</f>
        <v>0</v>
      </c>
      <c r="Q95" s="30">
        <f>KONTROLA4!E109</f>
        <v>0</v>
      </c>
      <c r="R95" s="30">
        <f>KONTROLA4!G109</f>
        <v>0</v>
      </c>
      <c r="S95" s="30">
        <f>KONTROLA4!J109</f>
        <v>0</v>
      </c>
    </row>
    <row r="96" spans="1:19">
      <c r="A96" s="30">
        <f>KONTROLA1!A110</f>
        <v>0</v>
      </c>
      <c r="B96" s="30">
        <f>KONTROLA1!E110</f>
        <v>0</v>
      </c>
      <c r="C96" s="30">
        <f>KONTROLA1!G110</f>
        <v>0</v>
      </c>
      <c r="D96" s="30">
        <f>KONTROLA1!J110</f>
        <v>0</v>
      </c>
      <c r="F96" s="30">
        <f>KONTROLA2!A110</f>
        <v>0</v>
      </c>
      <c r="G96" s="30">
        <f>KONTROLA2!E110</f>
        <v>0</v>
      </c>
      <c r="H96" s="30">
        <f>KONTROLA2!G110</f>
        <v>0</v>
      </c>
      <c r="I96" s="30">
        <f>KONTROLA2!J110</f>
        <v>0</v>
      </c>
      <c r="K96" s="30">
        <f>KONTROLA3!A110</f>
        <v>0</v>
      </c>
      <c r="L96" s="30">
        <f>KONTROLA3!E110</f>
        <v>0</v>
      </c>
      <c r="M96" s="30">
        <f>KONTROLA3!G110</f>
        <v>0</v>
      </c>
      <c r="N96" s="30">
        <f>KONTROLA3!J110</f>
        <v>0</v>
      </c>
      <c r="P96" s="30">
        <f>KONTROLA4!A110</f>
        <v>0</v>
      </c>
      <c r="Q96" s="30">
        <f>KONTROLA4!E110</f>
        <v>0</v>
      </c>
      <c r="R96" s="30">
        <f>KONTROLA4!G110</f>
        <v>0</v>
      </c>
      <c r="S96" s="30">
        <f>KONTROLA4!J110</f>
        <v>0</v>
      </c>
    </row>
    <row r="97" spans="1:19">
      <c r="A97" s="30">
        <f>KONTROLA1!A111</f>
        <v>0</v>
      </c>
      <c r="B97" s="30">
        <f>KONTROLA1!E111</f>
        <v>0</v>
      </c>
      <c r="C97" s="30">
        <f>KONTROLA1!G111</f>
        <v>0</v>
      </c>
      <c r="D97" s="30">
        <f>KONTROLA1!J111</f>
        <v>0</v>
      </c>
      <c r="F97" s="30">
        <f>KONTROLA2!A111</f>
        <v>0</v>
      </c>
      <c r="G97" s="30">
        <f>KONTROLA2!E111</f>
        <v>0</v>
      </c>
      <c r="H97" s="30">
        <f>KONTROLA2!G111</f>
        <v>0</v>
      </c>
      <c r="I97" s="30">
        <f>KONTROLA2!J111</f>
        <v>0</v>
      </c>
      <c r="K97" s="30">
        <f>KONTROLA3!A111</f>
        <v>0</v>
      </c>
      <c r="L97" s="30">
        <f>KONTROLA3!E111</f>
        <v>0</v>
      </c>
      <c r="M97" s="30">
        <f>KONTROLA3!G111</f>
        <v>0</v>
      </c>
      <c r="N97" s="30">
        <f>KONTROLA3!J111</f>
        <v>0</v>
      </c>
      <c r="P97" s="30">
        <f>KONTROLA4!A111</f>
        <v>0</v>
      </c>
      <c r="Q97" s="30">
        <f>KONTROLA4!E111</f>
        <v>0</v>
      </c>
      <c r="R97" s="30">
        <f>KONTROLA4!G111</f>
        <v>0</v>
      </c>
      <c r="S97" s="30">
        <f>KONTROLA4!J111</f>
        <v>0</v>
      </c>
    </row>
    <row r="98" spans="1:19">
      <c r="A98" s="30">
        <f>KONTROLA1!A112</f>
        <v>0</v>
      </c>
      <c r="B98" s="30">
        <f>KONTROLA1!E112</f>
        <v>0</v>
      </c>
      <c r="C98" s="30">
        <f>KONTROLA1!G112</f>
        <v>0</v>
      </c>
      <c r="D98" s="30">
        <f>KONTROLA1!J112</f>
        <v>0</v>
      </c>
      <c r="F98" s="30">
        <f>KONTROLA2!A112</f>
        <v>0</v>
      </c>
      <c r="G98" s="30">
        <f>KONTROLA2!E112</f>
        <v>0</v>
      </c>
      <c r="H98" s="30">
        <f>KONTROLA2!G112</f>
        <v>0</v>
      </c>
      <c r="I98" s="30">
        <f>KONTROLA2!J112</f>
        <v>0</v>
      </c>
      <c r="K98" s="30">
        <f>KONTROLA3!A112</f>
        <v>0</v>
      </c>
      <c r="L98" s="30">
        <f>KONTROLA3!E112</f>
        <v>0</v>
      </c>
      <c r="M98" s="30">
        <f>KONTROLA3!G112</f>
        <v>0</v>
      </c>
      <c r="N98" s="30">
        <f>KONTROLA3!J112</f>
        <v>0</v>
      </c>
      <c r="P98" s="30">
        <f>KONTROLA4!A112</f>
        <v>0</v>
      </c>
      <c r="Q98" s="30">
        <f>KONTROLA4!E112</f>
        <v>0</v>
      </c>
      <c r="R98" s="30">
        <f>KONTROLA4!G112</f>
        <v>0</v>
      </c>
      <c r="S98" s="30">
        <f>KONTROLA4!J112</f>
        <v>0</v>
      </c>
    </row>
    <row r="99" spans="1:19">
      <c r="A99" s="30">
        <f>KONTROLA1!A113</f>
        <v>0</v>
      </c>
      <c r="B99" s="30">
        <f>KONTROLA1!E113</f>
        <v>0</v>
      </c>
      <c r="C99" s="30">
        <f>KONTROLA1!G113</f>
        <v>0</v>
      </c>
      <c r="D99" s="30">
        <f>KONTROLA1!J113</f>
        <v>0</v>
      </c>
      <c r="F99" s="30">
        <f>KONTROLA2!A113</f>
        <v>0</v>
      </c>
      <c r="G99" s="30">
        <f>KONTROLA2!E113</f>
        <v>0</v>
      </c>
      <c r="H99" s="30">
        <f>KONTROLA2!G113</f>
        <v>0</v>
      </c>
      <c r="I99" s="30">
        <f>KONTROLA2!J113</f>
        <v>0</v>
      </c>
      <c r="K99" s="30">
        <f>KONTROLA3!A113</f>
        <v>0</v>
      </c>
      <c r="L99" s="30">
        <f>KONTROLA3!E113</f>
        <v>0</v>
      </c>
      <c r="M99" s="30">
        <f>KONTROLA3!G113</f>
        <v>0</v>
      </c>
      <c r="N99" s="30">
        <f>KONTROLA3!J113</f>
        <v>0</v>
      </c>
      <c r="P99" s="30">
        <f>KONTROLA4!A113</f>
        <v>0</v>
      </c>
      <c r="Q99" s="30">
        <f>KONTROLA4!E113</f>
        <v>0</v>
      </c>
      <c r="R99" s="30">
        <f>KONTROLA4!G113</f>
        <v>0</v>
      </c>
      <c r="S99" s="30">
        <f>KONTROLA4!J113</f>
        <v>0</v>
      </c>
    </row>
    <row r="100" spans="1:19">
      <c r="A100" s="30">
        <f>KONTROLA1!A114</f>
        <v>0</v>
      </c>
      <c r="B100" s="30">
        <f>KONTROLA1!E114</f>
        <v>0</v>
      </c>
      <c r="C100" s="30">
        <f>KONTROLA1!G114</f>
        <v>0</v>
      </c>
      <c r="D100" s="30">
        <f>KONTROLA1!J114</f>
        <v>0</v>
      </c>
      <c r="F100" s="30">
        <f>KONTROLA2!A114</f>
        <v>0</v>
      </c>
      <c r="G100" s="30">
        <f>KONTROLA2!E114</f>
        <v>0</v>
      </c>
      <c r="H100" s="30">
        <f>KONTROLA2!G114</f>
        <v>0</v>
      </c>
      <c r="I100" s="30">
        <f>KONTROLA2!J114</f>
        <v>0</v>
      </c>
      <c r="K100" s="30">
        <f>KONTROLA3!A114</f>
        <v>0</v>
      </c>
      <c r="L100" s="30">
        <f>KONTROLA3!E114</f>
        <v>0</v>
      </c>
      <c r="M100" s="30">
        <f>KONTROLA3!G114</f>
        <v>0</v>
      </c>
      <c r="N100" s="30">
        <f>KONTROLA3!J114</f>
        <v>0</v>
      </c>
      <c r="P100" s="30">
        <f>KONTROLA4!A114</f>
        <v>0</v>
      </c>
      <c r="Q100" s="30">
        <f>KONTROLA4!E114</f>
        <v>0</v>
      </c>
      <c r="R100" s="30">
        <f>KONTROLA4!G114</f>
        <v>0</v>
      </c>
      <c r="S100" s="30">
        <f>KONTROLA4!J114</f>
        <v>0</v>
      </c>
    </row>
    <row r="101" spans="1:19">
      <c r="A101" s="30">
        <f>KONTROLA1!A115</f>
        <v>0</v>
      </c>
      <c r="B101" s="30">
        <f>KONTROLA1!E115</f>
        <v>0</v>
      </c>
      <c r="C101" s="30">
        <f>KONTROLA1!G115</f>
        <v>0</v>
      </c>
      <c r="D101" s="30">
        <f>KONTROLA1!J115</f>
        <v>0</v>
      </c>
      <c r="F101" s="30">
        <f>KONTROLA2!A115</f>
        <v>0</v>
      </c>
      <c r="G101" s="30">
        <f>KONTROLA2!E115</f>
        <v>0</v>
      </c>
      <c r="H101" s="30">
        <f>KONTROLA2!G115</f>
        <v>0</v>
      </c>
      <c r="I101" s="30">
        <f>KONTROLA2!J115</f>
        <v>0</v>
      </c>
      <c r="K101" s="30">
        <f>KONTROLA3!A115</f>
        <v>0</v>
      </c>
      <c r="L101" s="30">
        <f>KONTROLA3!E115</f>
        <v>0</v>
      </c>
      <c r="M101" s="30">
        <f>KONTROLA3!G115</f>
        <v>0</v>
      </c>
      <c r="N101" s="30">
        <f>KONTROLA3!J115</f>
        <v>0</v>
      </c>
      <c r="P101" s="30">
        <f>KONTROLA4!A115</f>
        <v>0</v>
      </c>
      <c r="Q101" s="30">
        <f>KONTROLA4!E115</f>
        <v>0</v>
      </c>
      <c r="R101" s="30">
        <f>KONTROLA4!G115</f>
        <v>0</v>
      </c>
      <c r="S101" s="30">
        <f>KONTROLA4!J115</f>
        <v>0</v>
      </c>
    </row>
    <row r="102" spans="1:19">
      <c r="A102" s="30">
        <f>KONTROLA1!A116</f>
        <v>0</v>
      </c>
      <c r="B102" s="30">
        <f>KONTROLA1!E116</f>
        <v>0</v>
      </c>
      <c r="C102" s="30">
        <f>KONTROLA1!G116</f>
        <v>0</v>
      </c>
      <c r="D102" s="30">
        <f>KONTROLA1!J116</f>
        <v>0</v>
      </c>
      <c r="F102" s="30">
        <f>KONTROLA2!A116</f>
        <v>0</v>
      </c>
      <c r="G102" s="30">
        <f>KONTROLA2!E116</f>
        <v>0</v>
      </c>
      <c r="H102" s="30">
        <f>KONTROLA2!G116</f>
        <v>0</v>
      </c>
      <c r="I102" s="30">
        <f>KONTROLA2!J116</f>
        <v>0</v>
      </c>
      <c r="K102" s="30">
        <f>KONTROLA3!A116</f>
        <v>0</v>
      </c>
      <c r="L102" s="30">
        <f>KONTROLA3!E116</f>
        <v>0</v>
      </c>
      <c r="M102" s="30">
        <f>KONTROLA3!G116</f>
        <v>0</v>
      </c>
      <c r="N102" s="30">
        <f>KONTROLA3!J116</f>
        <v>0</v>
      </c>
      <c r="P102" s="30">
        <f>KONTROLA4!A116</f>
        <v>0</v>
      </c>
      <c r="Q102" s="30">
        <f>KONTROLA4!E116</f>
        <v>0</v>
      </c>
      <c r="R102" s="30">
        <f>KONTROLA4!G116</f>
        <v>0</v>
      </c>
      <c r="S102" s="30">
        <f>KONTROLA4!J116</f>
        <v>0</v>
      </c>
    </row>
    <row r="103" spans="1:19">
      <c r="A103" s="30">
        <f>KONTROLA1!A117</f>
        <v>0</v>
      </c>
      <c r="B103" s="30">
        <f>KONTROLA1!E117</f>
        <v>0</v>
      </c>
      <c r="C103" s="30">
        <f>KONTROLA1!G117</f>
        <v>0</v>
      </c>
      <c r="D103" s="30">
        <f>KONTROLA1!J117</f>
        <v>0</v>
      </c>
      <c r="F103" s="30">
        <f>KONTROLA2!A117</f>
        <v>0</v>
      </c>
      <c r="G103" s="30">
        <f>KONTROLA2!E117</f>
        <v>0</v>
      </c>
      <c r="H103" s="30">
        <f>KONTROLA2!G117</f>
        <v>0</v>
      </c>
      <c r="I103" s="30">
        <f>KONTROLA2!J117</f>
        <v>0</v>
      </c>
      <c r="K103" s="30">
        <f>KONTROLA3!A117</f>
        <v>0</v>
      </c>
      <c r="L103" s="30">
        <f>KONTROLA3!E117</f>
        <v>0</v>
      </c>
      <c r="M103" s="30">
        <f>KONTROLA3!G117</f>
        <v>0</v>
      </c>
      <c r="N103" s="30">
        <f>KONTROLA3!J117</f>
        <v>0</v>
      </c>
      <c r="P103" s="30">
        <f>KONTROLA4!A117</f>
        <v>0</v>
      </c>
      <c r="Q103" s="30">
        <f>KONTROLA4!E117</f>
        <v>0</v>
      </c>
      <c r="R103" s="30">
        <f>KONTROLA4!G117</f>
        <v>0</v>
      </c>
      <c r="S103" s="30">
        <f>KONTROLA4!J117</f>
        <v>0</v>
      </c>
    </row>
    <row r="104" spans="1:19">
      <c r="A104" s="30">
        <f>KONTROLA1!A118</f>
        <v>0</v>
      </c>
      <c r="B104" s="30">
        <f>KONTROLA1!E118</f>
        <v>0</v>
      </c>
      <c r="C104" s="30">
        <f>KONTROLA1!G118</f>
        <v>0</v>
      </c>
      <c r="D104" s="30">
        <f>KONTROLA1!J118</f>
        <v>0</v>
      </c>
      <c r="F104" s="30">
        <f>KONTROLA2!A118</f>
        <v>0</v>
      </c>
      <c r="G104" s="30">
        <f>KONTROLA2!E118</f>
        <v>0</v>
      </c>
      <c r="H104" s="30">
        <f>KONTROLA2!G118</f>
        <v>0</v>
      </c>
      <c r="I104" s="30">
        <f>KONTROLA2!J118</f>
        <v>0</v>
      </c>
      <c r="K104" s="30">
        <f>KONTROLA3!A118</f>
        <v>0</v>
      </c>
      <c r="L104" s="30">
        <f>KONTROLA3!E118</f>
        <v>0</v>
      </c>
      <c r="M104" s="30">
        <f>KONTROLA3!G118</f>
        <v>0</v>
      </c>
      <c r="N104" s="30">
        <f>KONTROLA3!J118</f>
        <v>0</v>
      </c>
      <c r="P104" s="30">
        <f>KONTROLA4!A118</f>
        <v>0</v>
      </c>
      <c r="Q104" s="30">
        <f>KONTROLA4!E118</f>
        <v>0</v>
      </c>
      <c r="R104" s="30">
        <f>KONTROLA4!G118</f>
        <v>0</v>
      </c>
      <c r="S104" s="30">
        <f>KONTROLA4!J118</f>
        <v>0</v>
      </c>
    </row>
    <row r="105" spans="1:19">
      <c r="A105" s="30">
        <f>KONTROLA1!A119</f>
        <v>0</v>
      </c>
      <c r="B105" s="30">
        <f>KONTROLA1!E119</f>
        <v>0</v>
      </c>
      <c r="C105" s="30">
        <f>KONTROLA1!G119</f>
        <v>0</v>
      </c>
      <c r="D105" s="30">
        <f>KONTROLA1!J119</f>
        <v>0</v>
      </c>
      <c r="F105" s="30">
        <f>KONTROLA2!A119</f>
        <v>0</v>
      </c>
      <c r="G105" s="30">
        <f>KONTROLA2!E119</f>
        <v>0</v>
      </c>
      <c r="H105" s="30">
        <f>KONTROLA2!G119</f>
        <v>0</v>
      </c>
      <c r="I105" s="30">
        <f>KONTROLA2!J119</f>
        <v>0</v>
      </c>
      <c r="K105" s="30">
        <f>KONTROLA3!A119</f>
        <v>0</v>
      </c>
      <c r="L105" s="30">
        <f>KONTROLA3!E119</f>
        <v>0</v>
      </c>
      <c r="M105" s="30">
        <f>KONTROLA3!G119</f>
        <v>0</v>
      </c>
      <c r="N105" s="30">
        <f>KONTROLA3!J119</f>
        <v>0</v>
      </c>
      <c r="P105" s="30">
        <f>KONTROLA4!A119</f>
        <v>0</v>
      </c>
      <c r="Q105" s="30">
        <f>KONTROLA4!E119</f>
        <v>0</v>
      </c>
      <c r="R105" s="30">
        <f>KONTROLA4!G119</f>
        <v>0</v>
      </c>
      <c r="S105" s="30">
        <f>KONTROLA4!J119</f>
        <v>0</v>
      </c>
    </row>
    <row r="106" spans="1:19">
      <c r="A106" s="30">
        <f>KONTROLA1!A120</f>
        <v>0</v>
      </c>
      <c r="B106" s="30">
        <f>KONTROLA1!E120</f>
        <v>0</v>
      </c>
      <c r="C106" s="30">
        <f>KONTROLA1!G120</f>
        <v>0</v>
      </c>
      <c r="D106" s="30">
        <f>KONTROLA1!J120</f>
        <v>0</v>
      </c>
      <c r="F106" s="30">
        <f>KONTROLA2!A120</f>
        <v>0</v>
      </c>
      <c r="G106" s="30">
        <f>KONTROLA2!E120</f>
        <v>0</v>
      </c>
      <c r="H106" s="30">
        <f>KONTROLA2!G120</f>
        <v>0</v>
      </c>
      <c r="I106" s="30">
        <f>KONTROLA2!J120</f>
        <v>0</v>
      </c>
      <c r="K106" s="30">
        <f>KONTROLA3!A120</f>
        <v>0</v>
      </c>
      <c r="L106" s="30">
        <f>KONTROLA3!E120</f>
        <v>0</v>
      </c>
      <c r="M106" s="30">
        <f>KONTROLA3!G120</f>
        <v>0</v>
      </c>
      <c r="N106" s="30">
        <f>KONTROLA3!J120</f>
        <v>0</v>
      </c>
      <c r="P106" s="30">
        <f>KONTROLA4!A120</f>
        <v>0</v>
      </c>
      <c r="Q106" s="30">
        <f>KONTROLA4!E120</f>
        <v>0</v>
      </c>
      <c r="R106" s="30">
        <f>KONTROLA4!G120</f>
        <v>0</v>
      </c>
      <c r="S106" s="30">
        <f>KONTROLA4!J120</f>
        <v>0</v>
      </c>
    </row>
    <row r="107" spans="1:19">
      <c r="A107" s="30">
        <f>KONTROLA1!A121</f>
        <v>0</v>
      </c>
      <c r="B107" s="30">
        <f>KONTROLA1!E121</f>
        <v>0</v>
      </c>
      <c r="C107" s="30">
        <f>KONTROLA1!G121</f>
        <v>0</v>
      </c>
      <c r="D107" s="30">
        <f>KONTROLA1!J121</f>
        <v>0</v>
      </c>
      <c r="F107" s="30">
        <f>KONTROLA2!A121</f>
        <v>0</v>
      </c>
      <c r="G107" s="30">
        <f>KONTROLA2!E121</f>
        <v>0</v>
      </c>
      <c r="H107" s="30">
        <f>KONTROLA2!G121</f>
        <v>0</v>
      </c>
      <c r="I107" s="30">
        <f>KONTROLA2!J121</f>
        <v>0</v>
      </c>
      <c r="K107" s="30">
        <f>KONTROLA3!A121</f>
        <v>0</v>
      </c>
      <c r="L107" s="30">
        <f>KONTROLA3!E121</f>
        <v>0</v>
      </c>
      <c r="M107" s="30">
        <f>KONTROLA3!G121</f>
        <v>0</v>
      </c>
      <c r="N107" s="30">
        <f>KONTROLA3!J121</f>
        <v>0</v>
      </c>
      <c r="P107" s="30">
        <f>KONTROLA4!A121</f>
        <v>0</v>
      </c>
      <c r="Q107" s="30">
        <f>KONTROLA4!E121</f>
        <v>0</v>
      </c>
      <c r="R107" s="30">
        <f>KONTROLA4!G121</f>
        <v>0</v>
      </c>
      <c r="S107" s="30">
        <f>KONTROLA4!J121</f>
        <v>0</v>
      </c>
    </row>
    <row r="108" spans="1:19">
      <c r="A108" s="30">
        <f>KONTROLA1!A122</f>
        <v>0</v>
      </c>
      <c r="B108" s="30">
        <f>KONTROLA1!E122</f>
        <v>0</v>
      </c>
      <c r="C108" s="30">
        <f>KONTROLA1!G122</f>
        <v>0</v>
      </c>
      <c r="D108" s="30">
        <f>KONTROLA1!J122</f>
        <v>0</v>
      </c>
      <c r="F108" s="30">
        <f>KONTROLA2!A122</f>
        <v>0</v>
      </c>
      <c r="G108" s="30">
        <f>KONTROLA2!E122</f>
        <v>0</v>
      </c>
      <c r="H108" s="30">
        <f>KONTROLA2!G122</f>
        <v>0</v>
      </c>
      <c r="I108" s="30">
        <f>KONTROLA2!J122</f>
        <v>0</v>
      </c>
      <c r="K108" s="30">
        <f>KONTROLA3!A122</f>
        <v>0</v>
      </c>
      <c r="L108" s="30">
        <f>KONTROLA3!E122</f>
        <v>0</v>
      </c>
      <c r="M108" s="30">
        <f>KONTROLA3!G122</f>
        <v>0</v>
      </c>
      <c r="N108" s="30">
        <f>KONTROLA3!J122</f>
        <v>0</v>
      </c>
      <c r="P108" s="30">
        <f>KONTROLA4!A122</f>
        <v>0</v>
      </c>
      <c r="Q108" s="30">
        <f>KONTROLA4!E122</f>
        <v>0</v>
      </c>
      <c r="R108" s="30">
        <f>KONTROLA4!G122</f>
        <v>0</v>
      </c>
      <c r="S108" s="30">
        <f>KONTROLA4!J122</f>
        <v>0</v>
      </c>
    </row>
    <row r="109" spans="1:19">
      <c r="A109" s="30">
        <f>KONTROLA1!A123</f>
        <v>0</v>
      </c>
      <c r="B109" s="30">
        <f>KONTROLA1!E123</f>
        <v>0</v>
      </c>
      <c r="C109" s="30">
        <f>KONTROLA1!G123</f>
        <v>0</v>
      </c>
      <c r="D109" s="30">
        <f>KONTROLA1!J123</f>
        <v>0</v>
      </c>
      <c r="F109" s="30">
        <f>KONTROLA2!A123</f>
        <v>0</v>
      </c>
      <c r="G109" s="30">
        <f>KONTROLA2!E123</f>
        <v>0</v>
      </c>
      <c r="H109" s="30">
        <f>KONTROLA2!G123</f>
        <v>0</v>
      </c>
      <c r="I109" s="30">
        <f>KONTROLA2!J123</f>
        <v>0</v>
      </c>
      <c r="K109" s="30">
        <f>KONTROLA3!A123</f>
        <v>0</v>
      </c>
      <c r="L109" s="30">
        <f>KONTROLA3!E123</f>
        <v>0</v>
      </c>
      <c r="M109" s="30">
        <f>KONTROLA3!G123</f>
        <v>0</v>
      </c>
      <c r="N109" s="30">
        <f>KONTROLA3!J123</f>
        <v>0</v>
      </c>
      <c r="P109" s="30">
        <f>KONTROLA4!A123</f>
        <v>0</v>
      </c>
      <c r="Q109" s="30">
        <f>KONTROLA4!E123</f>
        <v>0</v>
      </c>
      <c r="R109" s="30">
        <f>KONTROLA4!G123</f>
        <v>0</v>
      </c>
      <c r="S109" s="30">
        <f>KONTROLA4!J123</f>
        <v>0</v>
      </c>
    </row>
    <row r="110" spans="1:19">
      <c r="A110" s="30">
        <f>KONTROLA1!A124</f>
        <v>0</v>
      </c>
      <c r="B110" s="30">
        <f>KONTROLA1!E124</f>
        <v>0</v>
      </c>
      <c r="C110" s="30">
        <f>KONTROLA1!G124</f>
        <v>0</v>
      </c>
      <c r="D110" s="30">
        <f>KONTROLA1!J124</f>
        <v>0</v>
      </c>
      <c r="F110" s="30">
        <f>KONTROLA2!A124</f>
        <v>0</v>
      </c>
      <c r="G110" s="30">
        <f>KONTROLA2!E124</f>
        <v>0</v>
      </c>
      <c r="H110" s="30">
        <f>KONTROLA2!G124</f>
        <v>0</v>
      </c>
      <c r="I110" s="30">
        <f>KONTROLA2!J124</f>
        <v>0</v>
      </c>
      <c r="K110" s="30">
        <f>KONTROLA3!A124</f>
        <v>0</v>
      </c>
      <c r="L110" s="30">
        <f>KONTROLA3!E124</f>
        <v>0</v>
      </c>
      <c r="M110" s="30">
        <f>KONTROLA3!G124</f>
        <v>0</v>
      </c>
      <c r="N110" s="30">
        <f>KONTROLA3!J124</f>
        <v>0</v>
      </c>
      <c r="P110" s="30">
        <f>KONTROLA4!A124</f>
        <v>0</v>
      </c>
      <c r="Q110" s="30">
        <f>KONTROLA4!E124</f>
        <v>0</v>
      </c>
      <c r="R110" s="30">
        <f>KONTROLA4!G124</f>
        <v>0</v>
      </c>
      <c r="S110" s="30">
        <f>KONTROLA4!J124</f>
        <v>0</v>
      </c>
    </row>
    <row r="111" spans="1:19">
      <c r="A111" s="30">
        <f>KONTROLA1!A125</f>
        <v>0</v>
      </c>
      <c r="B111" s="30">
        <f>KONTROLA1!E125</f>
        <v>0</v>
      </c>
      <c r="C111" s="30">
        <f>KONTROLA1!G125</f>
        <v>0</v>
      </c>
      <c r="D111" s="30">
        <f>KONTROLA1!J125</f>
        <v>0</v>
      </c>
      <c r="F111" s="30">
        <f>KONTROLA2!A125</f>
        <v>0</v>
      </c>
      <c r="G111" s="30">
        <f>KONTROLA2!E125</f>
        <v>0</v>
      </c>
      <c r="H111" s="30">
        <f>KONTROLA2!G125</f>
        <v>0</v>
      </c>
      <c r="I111" s="30">
        <f>KONTROLA2!J125</f>
        <v>0</v>
      </c>
      <c r="K111" s="30">
        <f>KONTROLA3!A125</f>
        <v>0</v>
      </c>
      <c r="L111" s="30">
        <f>KONTROLA3!E125</f>
        <v>0</v>
      </c>
      <c r="M111" s="30">
        <f>KONTROLA3!G125</f>
        <v>0</v>
      </c>
      <c r="N111" s="30">
        <f>KONTROLA3!J125</f>
        <v>0</v>
      </c>
      <c r="P111" s="30">
        <f>KONTROLA4!A125</f>
        <v>0</v>
      </c>
      <c r="Q111" s="30">
        <f>KONTROLA4!E125</f>
        <v>0</v>
      </c>
      <c r="R111" s="30">
        <f>KONTROLA4!G125</f>
        <v>0</v>
      </c>
      <c r="S111" s="30">
        <f>KONTROLA4!J125</f>
        <v>0</v>
      </c>
    </row>
    <row r="112" spans="1:19">
      <c r="A112" s="30">
        <f>KONTROLA1!A126</f>
        <v>0</v>
      </c>
      <c r="B112" s="30">
        <f>KONTROLA1!E126</f>
        <v>0</v>
      </c>
      <c r="C112" s="30">
        <f>KONTROLA1!G126</f>
        <v>0</v>
      </c>
      <c r="D112" s="30">
        <f>KONTROLA1!J126</f>
        <v>0</v>
      </c>
      <c r="F112" s="30">
        <f>KONTROLA2!A126</f>
        <v>0</v>
      </c>
      <c r="G112" s="30">
        <f>KONTROLA2!E126</f>
        <v>0</v>
      </c>
      <c r="H112" s="30">
        <f>KONTROLA2!G126</f>
        <v>0</v>
      </c>
      <c r="I112" s="30">
        <f>KONTROLA2!J126</f>
        <v>0</v>
      </c>
      <c r="K112" s="30">
        <f>KONTROLA3!A126</f>
        <v>0</v>
      </c>
      <c r="L112" s="30">
        <f>KONTROLA3!E126</f>
        <v>0</v>
      </c>
      <c r="M112" s="30">
        <f>KONTROLA3!G126</f>
        <v>0</v>
      </c>
      <c r="N112" s="30">
        <f>KONTROLA3!J126</f>
        <v>0</v>
      </c>
      <c r="P112" s="30">
        <f>KONTROLA4!A126</f>
        <v>0</v>
      </c>
      <c r="Q112" s="30">
        <f>KONTROLA4!E126</f>
        <v>0</v>
      </c>
      <c r="R112" s="30">
        <f>KONTROLA4!G126</f>
        <v>0</v>
      </c>
      <c r="S112" s="30">
        <f>KONTROLA4!J126</f>
        <v>0</v>
      </c>
    </row>
    <row r="113" spans="1:19">
      <c r="A113" s="30">
        <f>KONTROLA1!A127</f>
        <v>0</v>
      </c>
      <c r="B113" s="30">
        <f>KONTROLA1!E127</f>
        <v>0</v>
      </c>
      <c r="C113" s="30">
        <f>KONTROLA1!G127</f>
        <v>0</v>
      </c>
      <c r="D113" s="30">
        <f>KONTROLA1!J127</f>
        <v>0</v>
      </c>
      <c r="F113" s="30">
        <f>KONTROLA2!A127</f>
        <v>0</v>
      </c>
      <c r="G113" s="30">
        <f>KONTROLA2!E127</f>
        <v>0</v>
      </c>
      <c r="H113" s="30">
        <f>KONTROLA2!G127</f>
        <v>0</v>
      </c>
      <c r="I113" s="30">
        <f>KONTROLA2!J127</f>
        <v>0</v>
      </c>
      <c r="K113" s="30">
        <f>KONTROLA3!A127</f>
        <v>0</v>
      </c>
      <c r="L113" s="30">
        <f>KONTROLA3!E127</f>
        <v>0</v>
      </c>
      <c r="M113" s="30">
        <f>KONTROLA3!G127</f>
        <v>0</v>
      </c>
      <c r="N113" s="30">
        <f>KONTROLA3!J127</f>
        <v>0</v>
      </c>
      <c r="P113" s="30">
        <f>KONTROLA4!A127</f>
        <v>0</v>
      </c>
      <c r="Q113" s="30">
        <f>KONTROLA4!E127</f>
        <v>0</v>
      </c>
      <c r="R113" s="30">
        <f>KONTROLA4!G127</f>
        <v>0</v>
      </c>
      <c r="S113" s="30">
        <f>KONTROLA4!J127</f>
        <v>0</v>
      </c>
    </row>
    <row r="114" spans="1:19">
      <c r="A114" s="30">
        <f>KONTROLA1!A128</f>
        <v>0</v>
      </c>
      <c r="B114" s="30">
        <f>KONTROLA1!E128</f>
        <v>0</v>
      </c>
      <c r="C114" s="30">
        <f>KONTROLA1!G128</f>
        <v>0</v>
      </c>
      <c r="D114" s="30">
        <f>KONTROLA1!J128</f>
        <v>0</v>
      </c>
      <c r="F114" s="30">
        <f>KONTROLA2!A128</f>
        <v>0</v>
      </c>
      <c r="G114" s="30">
        <f>KONTROLA2!E128</f>
        <v>0</v>
      </c>
      <c r="H114" s="30">
        <f>KONTROLA2!G128</f>
        <v>0</v>
      </c>
      <c r="I114" s="30">
        <f>KONTROLA2!J128</f>
        <v>0</v>
      </c>
      <c r="K114" s="30">
        <f>KONTROLA3!A128</f>
        <v>0</v>
      </c>
      <c r="L114" s="30">
        <f>KONTROLA3!E128</f>
        <v>0</v>
      </c>
      <c r="M114" s="30">
        <f>KONTROLA3!G128</f>
        <v>0</v>
      </c>
      <c r="N114" s="30">
        <f>KONTROLA3!J128</f>
        <v>0</v>
      </c>
      <c r="P114" s="30">
        <f>KONTROLA4!A128</f>
        <v>0</v>
      </c>
      <c r="Q114" s="30">
        <f>KONTROLA4!E128</f>
        <v>0</v>
      </c>
      <c r="R114" s="30">
        <f>KONTROLA4!G128</f>
        <v>0</v>
      </c>
      <c r="S114" s="30">
        <f>KONTROLA4!J128</f>
        <v>0</v>
      </c>
    </row>
    <row r="115" spans="1:19">
      <c r="A115" s="30">
        <f>KONTROLA1!A129</f>
        <v>0</v>
      </c>
      <c r="B115" s="30">
        <f>KONTROLA1!E129</f>
        <v>0</v>
      </c>
      <c r="C115" s="30">
        <f>KONTROLA1!G129</f>
        <v>0</v>
      </c>
      <c r="D115" s="30">
        <f>KONTROLA1!J129</f>
        <v>0</v>
      </c>
      <c r="F115" s="30">
        <f>KONTROLA2!A129</f>
        <v>0</v>
      </c>
      <c r="G115" s="30">
        <f>KONTROLA2!E129</f>
        <v>0</v>
      </c>
      <c r="H115" s="30">
        <f>KONTROLA2!G129</f>
        <v>0</v>
      </c>
      <c r="I115" s="30">
        <f>KONTROLA2!J129</f>
        <v>0</v>
      </c>
      <c r="K115" s="30">
        <f>KONTROLA3!A129</f>
        <v>0</v>
      </c>
      <c r="L115" s="30">
        <f>KONTROLA3!E129</f>
        <v>0</v>
      </c>
      <c r="M115" s="30">
        <f>KONTROLA3!G129</f>
        <v>0</v>
      </c>
      <c r="N115" s="30">
        <f>KONTROLA3!J129</f>
        <v>0</v>
      </c>
      <c r="P115" s="30">
        <f>KONTROLA4!A129</f>
        <v>0</v>
      </c>
      <c r="Q115" s="30">
        <f>KONTROLA4!E129</f>
        <v>0</v>
      </c>
      <c r="R115" s="30">
        <f>KONTROLA4!G129</f>
        <v>0</v>
      </c>
      <c r="S115" s="30">
        <f>KONTROLA4!J129</f>
        <v>0</v>
      </c>
    </row>
    <row r="116" spans="1:19">
      <c r="A116" s="30">
        <f>KONTROLA1!A130</f>
        <v>0</v>
      </c>
      <c r="B116" s="30">
        <f>KONTROLA1!E130</f>
        <v>0</v>
      </c>
      <c r="C116" s="30">
        <f>KONTROLA1!G130</f>
        <v>0</v>
      </c>
      <c r="D116" s="30">
        <f>KONTROLA1!J130</f>
        <v>0</v>
      </c>
      <c r="F116" s="30">
        <f>KONTROLA2!A130</f>
        <v>0</v>
      </c>
      <c r="G116" s="30">
        <f>KONTROLA2!E130</f>
        <v>0</v>
      </c>
      <c r="H116" s="30">
        <f>KONTROLA2!G130</f>
        <v>0</v>
      </c>
      <c r="I116" s="30">
        <f>KONTROLA2!J130</f>
        <v>0</v>
      </c>
      <c r="K116" s="30">
        <f>KONTROLA3!A130</f>
        <v>0</v>
      </c>
      <c r="L116" s="30">
        <f>KONTROLA3!E130</f>
        <v>0</v>
      </c>
      <c r="M116" s="30">
        <f>KONTROLA3!G130</f>
        <v>0</v>
      </c>
      <c r="N116" s="30">
        <f>KONTROLA3!J130</f>
        <v>0</v>
      </c>
      <c r="P116" s="30">
        <f>KONTROLA4!A130</f>
        <v>0</v>
      </c>
      <c r="Q116" s="30">
        <f>KONTROLA4!E130</f>
        <v>0</v>
      </c>
      <c r="R116" s="30">
        <f>KONTROLA4!G130</f>
        <v>0</v>
      </c>
      <c r="S116" s="30">
        <f>KONTROLA4!J130</f>
        <v>0</v>
      </c>
    </row>
    <row r="117" spans="1:19">
      <c r="A117" s="30">
        <f>KONTROLA1!A131</f>
        <v>0</v>
      </c>
      <c r="B117" s="30">
        <f>KONTROLA1!E131</f>
        <v>0</v>
      </c>
      <c r="C117" s="30">
        <f>KONTROLA1!G131</f>
        <v>0</v>
      </c>
      <c r="D117" s="30">
        <f>KONTROLA1!J131</f>
        <v>0</v>
      </c>
      <c r="F117" s="30">
        <f>KONTROLA2!A131</f>
        <v>0</v>
      </c>
      <c r="G117" s="30">
        <f>KONTROLA2!E131</f>
        <v>0</v>
      </c>
      <c r="H117" s="30">
        <f>KONTROLA2!G131</f>
        <v>0</v>
      </c>
      <c r="I117" s="30">
        <f>KONTROLA2!J131</f>
        <v>0</v>
      </c>
      <c r="K117" s="30">
        <f>KONTROLA3!A131</f>
        <v>0</v>
      </c>
      <c r="L117" s="30">
        <f>KONTROLA3!E131</f>
        <v>0</v>
      </c>
      <c r="M117" s="30">
        <f>KONTROLA3!G131</f>
        <v>0</v>
      </c>
      <c r="N117" s="30">
        <f>KONTROLA3!J131</f>
        <v>0</v>
      </c>
      <c r="P117" s="30">
        <f>KONTROLA4!A131</f>
        <v>0</v>
      </c>
      <c r="Q117" s="30">
        <f>KONTROLA4!E131</f>
        <v>0</v>
      </c>
      <c r="R117" s="30">
        <f>KONTROLA4!G131</f>
        <v>0</v>
      </c>
      <c r="S117" s="30">
        <f>KONTROLA4!J131</f>
        <v>0</v>
      </c>
    </row>
    <row r="118" spans="1:19">
      <c r="A118" s="30">
        <f>KONTROLA1!A132</f>
        <v>0</v>
      </c>
      <c r="B118" s="30">
        <f>KONTROLA1!E132</f>
        <v>0</v>
      </c>
      <c r="C118" s="30">
        <f>KONTROLA1!G132</f>
        <v>0</v>
      </c>
      <c r="D118" s="30">
        <f>KONTROLA1!J132</f>
        <v>0</v>
      </c>
      <c r="F118" s="30">
        <f>KONTROLA2!A132</f>
        <v>0</v>
      </c>
      <c r="G118" s="30">
        <f>KONTROLA2!E132</f>
        <v>0</v>
      </c>
      <c r="H118" s="30">
        <f>KONTROLA2!G132</f>
        <v>0</v>
      </c>
      <c r="I118" s="30">
        <f>KONTROLA2!J132</f>
        <v>0</v>
      </c>
    </row>
    <row r="119" spans="1:19">
      <c r="A119" s="30">
        <f>KONTROLA1!A133</f>
        <v>0</v>
      </c>
      <c r="B119" s="30">
        <f>KONTROLA1!E133</f>
        <v>0</v>
      </c>
      <c r="C119" s="30">
        <f>KONTROLA1!G133</f>
        <v>0</v>
      </c>
      <c r="D119" s="30">
        <f>KONTROLA1!J133</f>
        <v>0</v>
      </c>
    </row>
  </sheetData>
  <mergeCells count="4">
    <mergeCell ref="A2:D2"/>
    <mergeCell ref="F2:I2"/>
    <mergeCell ref="K2:N2"/>
    <mergeCell ref="P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</cols>
  <sheetData>
    <row r="1" spans="1:11" ht="15">
      <c r="K1" s="33" t="s">
        <v>60</v>
      </c>
    </row>
    <row r="2" spans="1:11" ht="14.25">
      <c r="K2" s="34" t="s">
        <v>69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15</v>
      </c>
      <c r="G9" s="102"/>
    </row>
    <row r="14" spans="1:11" ht="24" customHeight="1">
      <c r="A14" s="36"/>
      <c r="B14" s="98" t="s">
        <v>63</v>
      </c>
      <c r="C14" s="98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A15" s="39" t="s">
        <v>68</v>
      </c>
      <c r="B15" s="38" t="s">
        <v>62</v>
      </c>
      <c r="C15" s="37" t="s">
        <v>61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A16" s="40">
        <v>1</v>
      </c>
      <c r="B16" s="32">
        <f>SUMIFS(Arkusz1!$C$4:$C$119,Arkusz1!$A$4:$A$119,"=myszołów",Arkusz1!$B$4:$B$119,"=1")</f>
        <v>0</v>
      </c>
      <c r="C16" s="31">
        <f>SUMIFS(Arkusz1!$D$4:$D$119,Arkusz1!$A$4:$A$119,"=myszołów",Arkusz1!$B$4:$B$119,"=1")</f>
        <v>0</v>
      </c>
      <c r="D16" s="32">
        <f>SUMIFS(Arkusz1!$H$4:$H$119,Arkusz1!$F$4:$F$119,"=MYSZOŁÓW",Arkusz1!$G$4:$G$119,"=1")</f>
        <v>0</v>
      </c>
      <c r="E16" s="31">
        <f>SUMIFS(Arkusz1!$I$4:$I$119,Arkusz1!$F$4:$F$119,"=myszołów",Arkusz1!$G$4:$G$119,"=1")</f>
        <v>0</v>
      </c>
      <c r="F16" s="32">
        <f>SUMIFS(Arkusz1!$M$4:$M$119,Arkusz1!$K$4:$K$119,"=myszołów",Arkusz1!$L$4:$L$119,"=1")</f>
        <v>0</v>
      </c>
      <c r="G16" s="31">
        <f>SUMIFS(Arkusz1!$N$4:$N$119,Arkusz1!$K$4:$K$119,"=myszołów",Arkusz1!$L$4:$L$119,"=1")</f>
        <v>0</v>
      </c>
      <c r="H16" s="32">
        <f>SUMIFS(Arkusz1!$R$4:$R$119,Arkusz1!$P$4:$P$119,"=myszołów",Arkusz1!$Q$4:$Q$119,"=1")</f>
        <v>0</v>
      </c>
      <c r="I16" s="31">
        <f>SUMIFS(Arkusz1!$S$4:$S$119,Arkusz1!$P$4:$P$119,"=myszołów",Arkusz1!$Q$4:$Q$119,"=1")</f>
        <v>0</v>
      </c>
      <c r="J16" s="32">
        <f>MAX(B16,D16,F16,H16,)</f>
        <v>0</v>
      </c>
      <c r="K16" s="31">
        <f t="shared" ref="K16:K24" si="0">MAX(C16,E16,G16,I16)</f>
        <v>0</v>
      </c>
    </row>
    <row r="17" spans="1:11" ht="24" customHeight="1">
      <c r="A17" s="40">
        <v>2</v>
      </c>
      <c r="B17" s="32">
        <f>SUMIFS(Arkusz1!$C$4:$C$119,Arkusz1!$A$4:$A$119,"=myszołów",Arkusz1!$B$4:$B$119,"=2")</f>
        <v>0</v>
      </c>
      <c r="C17" s="31">
        <f>SUMIFS(Arkusz1!$D$4:$D$119,Arkusz1!$A$4:$A$119,"=myszołów",Arkusz1!$B$4:$B$119,"=2")</f>
        <v>0</v>
      </c>
      <c r="D17" s="32">
        <f>SUMIFS(Arkusz1!$H$4:$H$119,Arkusz1!$F$4:$F$119,"=MYSZOŁÓW",Arkusz1!$G$4:$G$119,"=2")</f>
        <v>0</v>
      </c>
      <c r="E17" s="31">
        <f>SUMIFS(Arkusz1!$I$4:$I$119,Arkusz1!$F$4:$F$119,"=myszołów",Arkusz1!$G$4:$G$119,"=2")</f>
        <v>0</v>
      </c>
      <c r="F17" s="32">
        <f>SUMIFS(Arkusz1!$M$4:$M$119,Arkusz1!$K$4:$K$119,"=myszołów",Arkusz1!$L$4:$L$119,"=2")</f>
        <v>0</v>
      </c>
      <c r="G17" s="31">
        <f>SUMIFS(Arkusz1!$N$4:$N$119,Arkusz1!$K$4:$K$119,"=myszołów",Arkusz1!$L$4:$L$119,"=2")</f>
        <v>0</v>
      </c>
      <c r="H17" s="32">
        <f>SUMIFS(Arkusz1!$R$4:$R$119,Arkusz1!$P$4:$P$119,"=myszołów",Arkusz1!$Q$4:$Q$119,"=2")</f>
        <v>0</v>
      </c>
      <c r="I17" s="31">
        <f>SUMIFS(Arkusz1!$S$4:$S$119,Arkusz1!$P$4:$P$119,"=myszołów",Arkusz1!$Q$4:$Q$119,"=2")</f>
        <v>0</v>
      </c>
      <c r="J17" s="32">
        <f t="shared" ref="J17:J24" si="1">MAX(B17,D17,F17,H17,)</f>
        <v>0</v>
      </c>
      <c r="K17" s="31">
        <f t="shared" si="0"/>
        <v>0</v>
      </c>
    </row>
    <row r="18" spans="1:11" ht="24" customHeight="1">
      <c r="A18" s="40">
        <v>3</v>
      </c>
      <c r="B18" s="32">
        <f>SUMIFS(Arkusz1!$C$4:$C$119,Arkusz1!$A$4:$A$119,"=myszołów",Arkusz1!$B$4:$B$119,"=3")</f>
        <v>0</v>
      </c>
      <c r="C18" s="31">
        <f>SUMIFS(Arkusz1!$D$4:$D$119,Arkusz1!$A$4:$A$119,"=myszołów",Arkusz1!$B$4:$B$119,"=3")</f>
        <v>0</v>
      </c>
      <c r="D18" s="32">
        <f>SUMIFS(Arkusz1!$H$4:$H$119,Arkusz1!$F$4:$F$119,"=MYSZOŁÓW",Arkusz1!$G$4:$G$119,"=3")</f>
        <v>0</v>
      </c>
      <c r="E18" s="31">
        <f>SUMIFS(Arkusz1!$I$4:$I$119,Arkusz1!$F$4:$F$119,"=myszołów",Arkusz1!$G$4:$G$119,"=3")</f>
        <v>0</v>
      </c>
      <c r="F18" s="32">
        <f>SUMIFS(Arkusz1!$M$4:$M$119,Arkusz1!$K$4:$K$119,"=myszołów",Arkusz1!$L$4:$L$119,"=3")</f>
        <v>0</v>
      </c>
      <c r="G18" s="31">
        <f>SUMIFS(Arkusz1!$N$4:$N$119,Arkusz1!$K$4:$K$119,"=myszołów",Arkusz1!$L$4:$L$119,"=3")</f>
        <v>0</v>
      </c>
      <c r="H18" s="32">
        <f>SUMIFS(Arkusz1!$R$4:$R$119,Arkusz1!$P$4:$P$119,"=myszołów",Arkusz1!$Q$4:$Q$119,"=3")</f>
        <v>0</v>
      </c>
      <c r="I18" s="31">
        <f>SUMIFS(Arkusz1!$S$4:$S$119,Arkusz1!$P$4:$P$119,"=myszołów",Arkusz1!$Q$4:$Q$119,"=3")</f>
        <v>0</v>
      </c>
      <c r="J18" s="32">
        <f t="shared" si="1"/>
        <v>0</v>
      </c>
      <c r="K18" s="31">
        <f t="shared" si="0"/>
        <v>0</v>
      </c>
    </row>
    <row r="19" spans="1:11" ht="24" customHeight="1">
      <c r="A19" s="40">
        <v>4</v>
      </c>
      <c r="B19" s="32">
        <f>SUMIFS(Arkusz1!$C$4:$C$119,Arkusz1!$A$4:$A$119,"=myszołów",Arkusz1!$B$4:$B$119,"=4")</f>
        <v>0</v>
      </c>
      <c r="C19" s="31">
        <f>SUMIFS(Arkusz1!$D$4:$D$119,Arkusz1!$A$4:$A$119,"=myszołów",Arkusz1!$B$4:$B$119,"=4")</f>
        <v>0</v>
      </c>
      <c r="D19" s="32">
        <f>SUMIFS(Arkusz1!$H$4:$H$119,Arkusz1!$F$4:$F$119,"=MYSZOŁÓW",Arkusz1!$G$4:$G$119,"=4")</f>
        <v>0</v>
      </c>
      <c r="E19" s="31">
        <f>SUMIFS(Arkusz1!$I$4:$I$119,Arkusz1!$F$4:$F$119,"=myszołów",Arkusz1!$G$4:$G$119,"=4")</f>
        <v>0</v>
      </c>
      <c r="F19" s="32">
        <f>SUMIFS(Arkusz1!$M$4:$M$119,Arkusz1!$K$4:$K$119,"=myszołów",Arkusz1!$L$4:$L$119,"=4")</f>
        <v>0</v>
      </c>
      <c r="G19" s="31">
        <f>SUMIFS(Arkusz1!$N$4:$N$119,Arkusz1!$K$4:$K$119,"=myszołów",Arkusz1!$L$4:$L$119,"=4")</f>
        <v>0</v>
      </c>
      <c r="H19" s="32">
        <f>SUMIFS(Arkusz1!$R$4:$R$119,Arkusz1!$P$4:$P$119,"=myszołów",Arkusz1!$Q$4:$Q$119,"=4")</f>
        <v>0</v>
      </c>
      <c r="I19" s="31">
        <f>SUMIFS(Arkusz1!$S$4:$S$119,Arkusz1!$P$4:$P$119,"=myszołów",Arkusz1!$Q$4:$Q$119,"=4")</f>
        <v>0</v>
      </c>
      <c r="J19" s="32">
        <f t="shared" si="1"/>
        <v>0</v>
      </c>
      <c r="K19" s="31">
        <f t="shared" si="0"/>
        <v>0</v>
      </c>
    </row>
    <row r="20" spans="1:11" ht="24" customHeight="1">
      <c r="A20" s="40">
        <v>5</v>
      </c>
      <c r="B20" s="32">
        <f>SUMIFS(Arkusz1!$C$4:$C$119,Arkusz1!$A$4:$A$119,"=myszołów",Arkusz1!$B$4:$B$119,"=5")</f>
        <v>0</v>
      </c>
      <c r="C20" s="31">
        <f>SUMIFS(Arkusz1!$D$4:$D$119,Arkusz1!$A$4:$A$119,"=myszołów",Arkusz1!$B$4:$B$119,"=5")</f>
        <v>0</v>
      </c>
      <c r="D20" s="32">
        <f>SUMIFS(Arkusz1!$H$4:$H$119,Arkusz1!$F$4:$F$119,"=MYSZOŁÓW",Arkusz1!$G$4:$G$119,"=5")</f>
        <v>0</v>
      </c>
      <c r="E20" s="31">
        <f>SUMIFS(Arkusz1!$I$4:$I$119,Arkusz1!$F$4:$F$119,"=myszołów",Arkusz1!$G$4:$G$119,"=5")</f>
        <v>0</v>
      </c>
      <c r="F20" s="32">
        <f>SUMIFS(Arkusz1!$M$4:$M$119,Arkusz1!$K$4:$K$119,"=myszołów",Arkusz1!$L$4:$L$119,"=5")</f>
        <v>0</v>
      </c>
      <c r="G20" s="31">
        <f>SUMIFS(Arkusz1!$N$4:$N$119,Arkusz1!$K$4:$K$119,"=myszołów",Arkusz1!$L$4:$L$119,"=5")</f>
        <v>0</v>
      </c>
      <c r="H20" s="32">
        <f>SUMIFS(Arkusz1!$R$4:$R$119,Arkusz1!$P$4:$P$119,"=myszołów",Arkusz1!$Q$4:$Q$119,"=5")</f>
        <v>0</v>
      </c>
      <c r="I20" s="31">
        <f>SUMIFS(Arkusz1!$S$4:$S$119,Arkusz1!$P$4:$P$119,"=myszołów",Arkusz1!$Q$4:$Q$119,"=5")</f>
        <v>0</v>
      </c>
      <c r="J20" s="32">
        <f t="shared" si="1"/>
        <v>0</v>
      </c>
      <c r="K20" s="31">
        <f t="shared" si="0"/>
        <v>0</v>
      </c>
    </row>
    <row r="21" spans="1:11" ht="24" customHeight="1">
      <c r="A21" s="40">
        <v>6</v>
      </c>
      <c r="B21" s="32">
        <f>SUMIFS(Arkusz1!$C$4:$C$119,Arkusz1!$A$4:$A$119,"=myszołów",Arkusz1!$B$4:$B$119,"=6")</f>
        <v>0</v>
      </c>
      <c r="C21" s="31">
        <f>SUMIFS(Arkusz1!$D$4:$D$119,Arkusz1!$A$4:$A$119,"=myszołów",Arkusz1!$B$4:$B$119,"=6")</f>
        <v>0</v>
      </c>
      <c r="D21" s="32">
        <f>SUMIFS(Arkusz1!$H$4:$H$119,Arkusz1!$F$4:$F$119,"=MYSZOŁÓW",Arkusz1!$G$4:$G$119,"=6")</f>
        <v>0</v>
      </c>
      <c r="E21" s="31">
        <f>SUMIFS(Arkusz1!$I$4:$I$119,Arkusz1!$F$4:$F$119,"=myszołów",Arkusz1!$G$4:$G$119,"=6")</f>
        <v>0</v>
      </c>
      <c r="F21" s="32">
        <f>SUMIFS(Arkusz1!$M$4:$M$119,Arkusz1!$K$4:$K$119,"=myszołów",Arkusz1!$L$4:$L$119,"=6")</f>
        <v>0</v>
      </c>
      <c r="G21" s="31">
        <f>SUMIFS(Arkusz1!$N$4:$N$119,Arkusz1!$K$4:$K$119,"=myszołów",Arkusz1!$L$4:$L$119,"=6")</f>
        <v>0</v>
      </c>
      <c r="H21" s="32">
        <f>SUMIFS(Arkusz1!$R$4:$R$119,Arkusz1!$P$4:$P$119,"=myszołów",Arkusz1!$Q$4:$Q$119,"=6")</f>
        <v>0</v>
      </c>
      <c r="I21" s="31">
        <f>SUMIFS(Arkusz1!$S$4:$S$119,Arkusz1!$P$4:$P$119,"=myszołów",Arkusz1!$Q$4:$Q$119,"=6")</f>
        <v>0</v>
      </c>
      <c r="J21" s="32">
        <f t="shared" si="1"/>
        <v>0</v>
      </c>
      <c r="K21" s="31">
        <f t="shared" si="0"/>
        <v>0</v>
      </c>
    </row>
    <row r="22" spans="1:11" ht="24" customHeight="1">
      <c r="A22" s="40">
        <v>7</v>
      </c>
      <c r="B22" s="32">
        <f>SUMIFS(Arkusz1!$C$4:$C$119,Arkusz1!$A$4:$A$119,"=myszołów",Arkusz1!$B$4:$B$119,"=7")</f>
        <v>0</v>
      </c>
      <c r="C22" s="31">
        <f>SUMIFS(Arkusz1!$D$4:$D$119,Arkusz1!$A$4:$A$119,"=myszołów",Arkusz1!$B$4:$B$119,"=7")</f>
        <v>0</v>
      </c>
      <c r="D22" s="32">
        <f>SUMIFS(Arkusz1!$H$4:$H$119,Arkusz1!$F$4:$F$119,"=MYSZOŁÓW",Arkusz1!$G$4:$G$119,"=7")</f>
        <v>0</v>
      </c>
      <c r="E22" s="31">
        <f>SUMIFS(Arkusz1!$I$4:$I$119,Arkusz1!$F$4:$F$119,"=myszołów",Arkusz1!$G$4:$G$119,"=7")</f>
        <v>0</v>
      </c>
      <c r="F22" s="32">
        <f>SUMIFS(Arkusz1!$M$4:$M$119,Arkusz1!$K$4:$K$119,"=myszołów",Arkusz1!$L$4:$L$119,"=7")</f>
        <v>0</v>
      </c>
      <c r="G22" s="31">
        <f>SUMIFS(Arkusz1!$N$4:$N$119,Arkusz1!$K$4:$K$119,"=myszołów",Arkusz1!$L$4:$L$119,"=7")</f>
        <v>0</v>
      </c>
      <c r="H22" s="32">
        <f>SUMIFS(Arkusz1!$R$4:$R$119,Arkusz1!$P$4:$P$119,"=myszołów",Arkusz1!$Q$4:$Q$119,"=7")</f>
        <v>0</v>
      </c>
      <c r="I22" s="31">
        <f>SUMIFS(Arkusz1!$S$4:$S$119,Arkusz1!$P$4:$P$119,"=myszołów",Arkusz1!$Q$4:$Q$119,"=7")</f>
        <v>0</v>
      </c>
      <c r="J22" s="32">
        <f t="shared" si="1"/>
        <v>0</v>
      </c>
      <c r="K22" s="31">
        <f t="shared" si="0"/>
        <v>0</v>
      </c>
    </row>
    <row r="23" spans="1:11" ht="24" customHeight="1">
      <c r="A23" s="40">
        <v>8</v>
      </c>
      <c r="B23" s="32">
        <f>SUMIFS(Arkusz1!$C$4:$C$119,Arkusz1!$A$4:$A$119,"=myszołów",Arkusz1!$B$4:$B$119,"=8")</f>
        <v>0</v>
      </c>
      <c r="C23" s="31">
        <f>SUMIFS(Arkusz1!$D$4:$D$119,Arkusz1!$A$4:$A$119,"=myszołów",Arkusz1!$B$4:$B$119,"=8")</f>
        <v>0</v>
      </c>
      <c r="D23" s="32">
        <f>SUMIFS(Arkusz1!$H$4:$H$119,Arkusz1!$F$4:$F$119,"=MYSZOŁÓW",Arkusz1!$G$4:$G$119,"=8")</f>
        <v>0</v>
      </c>
      <c r="E23" s="31">
        <f>SUMIFS(Arkusz1!$I$4:$I$119,Arkusz1!$F$4:$F$119,"=myszołów",Arkusz1!$G$4:$G$119,"=8")</f>
        <v>0</v>
      </c>
      <c r="F23" s="32">
        <f>SUMIFS(Arkusz1!$M$4:$M$119,Arkusz1!$K$4:$K$119,"=myszołów",Arkusz1!$L$4:$L$119,"=8")</f>
        <v>0</v>
      </c>
      <c r="G23" s="31">
        <f>SUMIFS(Arkusz1!$N$4:$N$119,Arkusz1!$K$4:$K$119,"=myszołów",Arkusz1!$L$4:$L$119,"=8")</f>
        <v>0</v>
      </c>
      <c r="H23" s="32">
        <f>SUMIFS(Arkusz1!$R$4:$R$119,Arkusz1!$P$4:$P$119,"=myszołów",Arkusz1!$Q$4:$Q$119,"=8")</f>
        <v>0</v>
      </c>
      <c r="I23" s="31">
        <f>SUMIFS(Arkusz1!$S$4:$S$119,Arkusz1!$P$4:$P$119,"=myszołów",Arkusz1!$Q$4:$Q$119,"=8")</f>
        <v>0</v>
      </c>
      <c r="J23" s="32">
        <f t="shared" si="1"/>
        <v>0</v>
      </c>
      <c r="K23" s="31">
        <f t="shared" si="0"/>
        <v>0</v>
      </c>
    </row>
    <row r="24" spans="1:11" ht="24" customHeight="1">
      <c r="A24" s="40">
        <v>9</v>
      </c>
      <c r="B24" s="32">
        <f>SUMIFS(Arkusz1!$C$4:$C$119,Arkusz1!$A$4:$A$119,"=myszołów",Arkusz1!$B$4:$B$119,"=9")</f>
        <v>0</v>
      </c>
      <c r="C24" s="31">
        <f>SUMIFS(Arkusz1!$D$4:$D$119,Arkusz1!$A$4:$A$119,"=myszołów",Arkusz1!$B$4:$B$119,"=9")</f>
        <v>0</v>
      </c>
      <c r="D24" s="32">
        <f>SUMIFS(Arkusz1!$H$4:$H$119,Arkusz1!$F$4:$F$119,"=MYSZOŁÓW",Arkusz1!$G$4:$G$119,"=9")</f>
        <v>0</v>
      </c>
      <c r="E24" s="31">
        <f>SUMIFS(Arkusz1!$I$4:$I$119,Arkusz1!$F$4:$F$119,"=myszołów",Arkusz1!$G$4:$G$119,"=9")</f>
        <v>0</v>
      </c>
      <c r="F24" s="32">
        <f>SUMIFS(Arkusz1!$M$4:$M$119,Arkusz1!$K$4:$K$119,"=myszołów",Arkusz1!$L$4:$L$119,"=9")</f>
        <v>0</v>
      </c>
      <c r="G24" s="31">
        <f>SUMIFS(Arkusz1!$N$4:$N$119,Arkusz1!$K$4:$K$119,"=myszołów",Arkusz1!$L$4:$L$119,"=9")</f>
        <v>0</v>
      </c>
      <c r="H24" s="32">
        <f>SUMIFS(Arkusz1!$R$4:$R$119,Arkusz1!$P$4:$P$119,"=myszołów",Arkusz1!$Q$4:$Q$119,"=9")</f>
        <v>0</v>
      </c>
      <c r="I24" s="31">
        <f>SUMIFS(Arkusz1!$S$4:$S$119,Arkusz1!$P$4:$P$119,"=myszołów",Arkusz1!$Q$4:$Q$119,"=9")</f>
        <v>0</v>
      </c>
      <c r="J24" s="32">
        <f t="shared" si="1"/>
        <v>0</v>
      </c>
      <c r="K24" s="31">
        <f t="shared" si="0"/>
        <v>0</v>
      </c>
    </row>
    <row r="25" spans="1:11" ht="31.5">
      <c r="A25" s="41" t="s">
        <v>58</v>
      </c>
      <c r="B25" s="42">
        <f t="shared" ref="B25:K25" si="2">SUM(B16:B24)</f>
        <v>0</v>
      </c>
      <c r="C25" s="42">
        <f t="shared" si="2"/>
        <v>0</v>
      </c>
      <c r="D25" s="42">
        <f t="shared" si="2"/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3">
    <mergeCell ref="D7:E7"/>
    <mergeCell ref="D6:E6"/>
    <mergeCell ref="D9:E9"/>
    <mergeCell ref="F9:G9"/>
    <mergeCell ref="F8:G8"/>
    <mergeCell ref="F7:G7"/>
    <mergeCell ref="F6:G6"/>
    <mergeCell ref="D8:E8"/>
    <mergeCell ref="J14:K14"/>
    <mergeCell ref="H14:I14"/>
    <mergeCell ref="F14:G14"/>
    <mergeCell ref="D14:E14"/>
    <mergeCell ref="B14:C14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view="pageLayout" zoomScaleNormal="100" workbookViewId="0">
      <selection activeCell="K3" sqref="K3"/>
    </sheetView>
  </sheetViews>
  <sheetFormatPr defaultRowHeight="12.75"/>
  <cols>
    <col min="1" max="1" width="10.28515625" customWidth="1"/>
  </cols>
  <sheetData>
    <row r="1" spans="1:11" ht="15">
      <c r="K1" s="33" t="s">
        <v>60</v>
      </c>
    </row>
    <row r="2" spans="1:11" ht="14.25">
      <c r="K2" s="34" t="s">
        <v>70</v>
      </c>
    </row>
    <row r="5" spans="1:11" ht="18.75" customHeight="1"/>
    <row r="6" spans="1:11" ht="25.5" customHeight="1">
      <c r="D6" s="100" t="s">
        <v>4</v>
      </c>
      <c r="E6" s="100"/>
      <c r="F6" s="102">
        <f>KONTROLA1!C9</f>
        <v>0</v>
      </c>
      <c r="G6" s="102"/>
    </row>
    <row r="7" spans="1:11" ht="25.5" customHeight="1">
      <c r="D7" s="99" t="s">
        <v>59</v>
      </c>
      <c r="E7" s="99"/>
      <c r="F7" s="102">
        <f>YEAR(KONTROLA1!F11)</f>
        <v>1900</v>
      </c>
      <c r="G7" s="102"/>
    </row>
    <row r="8" spans="1:11" ht="25.5" customHeight="1">
      <c r="D8" s="99" t="s">
        <v>3</v>
      </c>
      <c r="E8" s="99"/>
      <c r="F8" s="102">
        <f>KONTROLA1!C5</f>
        <v>0</v>
      </c>
      <c r="G8" s="102"/>
    </row>
    <row r="9" spans="1:11" ht="25.5" customHeight="1">
      <c r="D9" s="99" t="s">
        <v>23</v>
      </c>
      <c r="E9" s="99"/>
      <c r="F9" s="101" t="s">
        <v>9</v>
      </c>
      <c r="G9" s="102"/>
    </row>
    <row r="14" spans="1:11" ht="24" customHeight="1">
      <c r="A14" s="36"/>
      <c r="B14" s="98" t="s">
        <v>63</v>
      </c>
      <c r="C14" s="98"/>
      <c r="D14" s="97" t="s">
        <v>64</v>
      </c>
      <c r="E14" s="97"/>
      <c r="F14" s="97" t="s">
        <v>65</v>
      </c>
      <c r="G14" s="97"/>
      <c r="H14" s="97" t="s">
        <v>66</v>
      </c>
      <c r="I14" s="97"/>
      <c r="J14" s="97" t="s">
        <v>67</v>
      </c>
      <c r="K14" s="97"/>
    </row>
    <row r="15" spans="1:11" ht="24" customHeight="1">
      <c r="A15" s="39" t="s">
        <v>68</v>
      </c>
      <c r="B15" s="38" t="s">
        <v>62</v>
      </c>
      <c r="C15" s="37" t="s">
        <v>61</v>
      </c>
      <c r="D15" s="38" t="s">
        <v>62</v>
      </c>
      <c r="E15" s="37" t="s">
        <v>61</v>
      </c>
      <c r="F15" s="38" t="s">
        <v>62</v>
      </c>
      <c r="G15" s="37" t="s">
        <v>61</v>
      </c>
      <c r="H15" s="38" t="s">
        <v>62</v>
      </c>
      <c r="I15" s="37" t="s">
        <v>61</v>
      </c>
      <c r="J15" s="38" t="s">
        <v>62</v>
      </c>
      <c r="K15" s="37" t="s">
        <v>61</v>
      </c>
    </row>
    <row r="16" spans="1:11" ht="24" customHeight="1">
      <c r="A16" s="40">
        <v>1</v>
      </c>
      <c r="B16" s="32">
        <f>SUMIFS(Arkusz1!$C$4:$C$119,Arkusz1!$A$4:$A$119,"=jastrząb",Arkusz1!$B$4:$B$119,"=1")</f>
        <v>0</v>
      </c>
      <c r="C16" s="31">
        <f>SUMIFS(Arkusz1!$D$4:$D$119,Arkusz1!$A$4:$A$119,"=jastrząb",Arkusz1!$B$4:$B$119,"=1")</f>
        <v>0</v>
      </c>
      <c r="D16" s="32">
        <f>SUMIFS(Arkusz1!$H$4:$H$119,Arkusz1!$F$4:$F$119,"=jastrząb",Arkusz1!$G$4:$G$119,"=1")</f>
        <v>0</v>
      </c>
      <c r="E16" s="31">
        <f>SUMIFS(Arkusz1!$I$4:$I$119,Arkusz1!$F$4:$F$119,"=jastrząb",Arkusz1!$G$4:$G$119,"=1")</f>
        <v>0</v>
      </c>
      <c r="F16" s="32">
        <f>SUMIFS(Arkusz1!$M$4:$M$119,Arkusz1!$K$4:$K$119,"=jastrząb",Arkusz1!$L$4:$L$119,"=1")</f>
        <v>0</v>
      </c>
      <c r="G16" s="31">
        <f>SUMIFS(Arkusz1!$N$4:$N$119,Arkusz1!$K$4:$K$119,"=jastrząb",Arkusz1!$L$4:$L$119,"=1")</f>
        <v>0</v>
      </c>
      <c r="H16" s="32">
        <f>SUMIFS(Arkusz1!$R$4:$R$119,Arkusz1!$P$4:$P$119,"=jastrząb",Arkusz1!$Q$4:$Q$119,"=1")</f>
        <v>0</v>
      </c>
      <c r="I16" s="31">
        <f>SUMIFS(Arkusz1!$S$4:$S$119,Arkusz1!$P$4:$P$119,"=jastrząb",Arkusz1!$Q$4:$Q$119,"=1")</f>
        <v>0</v>
      </c>
      <c r="J16" s="32">
        <f t="shared" ref="J16:J24" si="0">MAX(B16,D16,F16,H16,)</f>
        <v>0</v>
      </c>
      <c r="K16" s="31">
        <f t="shared" ref="K16:K24" si="1">MAX(C16,E16,G16,I16)</f>
        <v>0</v>
      </c>
    </row>
    <row r="17" spans="1:11" ht="24" customHeight="1">
      <c r="A17" s="40">
        <v>2</v>
      </c>
      <c r="B17" s="32">
        <f>SUMIFS(Arkusz1!$C$4:$C$119,Arkusz1!$A$4:$A$119,"=jastrząb",Arkusz1!$B$4:$B$119,"=2")</f>
        <v>0</v>
      </c>
      <c r="C17" s="31">
        <f>SUMIFS(Arkusz1!$D$4:$D$119,Arkusz1!$A$4:$A$119,"=jastrząb",Arkusz1!$B$4:$B$119,"=2")</f>
        <v>0</v>
      </c>
      <c r="D17" s="32">
        <f>SUMIFS(Arkusz1!$H$4:$H$119,Arkusz1!$F$4:$F$119,"=jastrząb",Arkusz1!$G$4:$G$119,"=2")</f>
        <v>0</v>
      </c>
      <c r="E17" s="31">
        <f>SUMIFS(Arkusz1!$I$4:$I$119,Arkusz1!$F$4:$F$119,"=jastrząb",Arkusz1!$G$4:$G$119,"=2")</f>
        <v>0</v>
      </c>
      <c r="F17" s="32">
        <f>SUMIFS(Arkusz1!$M$4:$M$119,Arkusz1!$K$4:$K$119,"=jastrząb",Arkusz1!$L$4:$L$119,"=2")</f>
        <v>0</v>
      </c>
      <c r="G17" s="31">
        <f>SUMIFS(Arkusz1!$N$4:$N$119,Arkusz1!$K$4:$K$119,"=jastrząb",Arkusz1!$L$4:$L$119,"=2")</f>
        <v>0</v>
      </c>
      <c r="H17" s="32">
        <f>SUMIFS(Arkusz1!$R$4:$R$119,Arkusz1!$P$4:$P$119,"=jastrząb",Arkusz1!$Q$4:$Q$119,"=2")</f>
        <v>0</v>
      </c>
      <c r="I17" s="31">
        <f>SUMIFS(Arkusz1!$S$4:$S$119,Arkusz1!$P$4:$P$119,"=jastrząb",Arkusz1!$Q$4:$Q$119,"=2")</f>
        <v>0</v>
      </c>
      <c r="J17" s="32">
        <f t="shared" si="0"/>
        <v>0</v>
      </c>
      <c r="K17" s="31">
        <f t="shared" si="1"/>
        <v>0</v>
      </c>
    </row>
    <row r="18" spans="1:11" ht="24" customHeight="1">
      <c r="A18" s="40">
        <v>3</v>
      </c>
      <c r="B18" s="32">
        <f>SUMIFS(Arkusz1!$C$4:$C$119,Arkusz1!$A$4:$A$119,"=jastrząb",Arkusz1!$B$4:$B$119,"=3")</f>
        <v>0</v>
      </c>
      <c r="C18" s="31">
        <f>SUMIFS(Arkusz1!$D$4:$D$119,Arkusz1!$A$4:$A$119,"=jastrząb",Arkusz1!$B$4:$B$119,"=3")</f>
        <v>0</v>
      </c>
      <c r="D18" s="32">
        <f>SUMIFS(Arkusz1!$H$4:$H$119,Arkusz1!$F$4:$F$119,"=jastrząb",Arkusz1!$G$4:$G$119,"=3")</f>
        <v>0</v>
      </c>
      <c r="E18" s="31">
        <f>SUMIFS(Arkusz1!$I$4:$I$119,Arkusz1!$F$4:$F$119,"=jastrząb",Arkusz1!$G$4:$G$119,"=3")</f>
        <v>0</v>
      </c>
      <c r="F18" s="32">
        <f>SUMIFS(Arkusz1!$M$4:$M$119,Arkusz1!$K$4:$K$119,"=jastrząb",Arkusz1!$L$4:$L$119,"=3")</f>
        <v>0</v>
      </c>
      <c r="G18" s="31">
        <f>SUMIFS(Arkusz1!$N$4:$N$119,Arkusz1!$K$4:$K$119,"=jastrząb",Arkusz1!$L$4:$L$119,"=3")</f>
        <v>0</v>
      </c>
      <c r="H18" s="32">
        <f>SUMIFS(Arkusz1!$R$4:$R$119,Arkusz1!$P$4:$P$119,"=jastrząb",Arkusz1!$Q$4:$Q$119,"=3")</f>
        <v>0</v>
      </c>
      <c r="I18" s="31">
        <f>SUMIFS(Arkusz1!$S$4:$S$119,Arkusz1!$P$4:$P$119,"=jastrząb",Arkusz1!$Q$4:$Q$119,"=3")</f>
        <v>0</v>
      </c>
      <c r="J18" s="32">
        <f t="shared" si="0"/>
        <v>0</v>
      </c>
      <c r="K18" s="31">
        <f t="shared" si="1"/>
        <v>0</v>
      </c>
    </row>
    <row r="19" spans="1:11" ht="24" customHeight="1">
      <c r="A19" s="40">
        <v>4</v>
      </c>
      <c r="B19" s="32">
        <f>SUMIFS(Arkusz1!$C$4:$C$119,Arkusz1!$A$4:$A$119,"=jastrząb",Arkusz1!$B$4:$B$119,"=4")</f>
        <v>0</v>
      </c>
      <c r="C19" s="31">
        <f>SUMIFS(Arkusz1!$D$4:$D$119,Arkusz1!$A$4:$A$119,"=jastrząb",Arkusz1!$B$4:$B$119,"=4")</f>
        <v>0</v>
      </c>
      <c r="D19" s="32">
        <f>SUMIFS(Arkusz1!$H$4:$H$119,Arkusz1!$F$4:$F$119,"=jastrząb",Arkusz1!$G$4:$G$119,"=4")</f>
        <v>0</v>
      </c>
      <c r="E19" s="31">
        <f>SUMIFS(Arkusz1!$I$4:$I$119,Arkusz1!$F$4:$F$119,"=jastrząb",Arkusz1!$G$4:$G$119,"=4")</f>
        <v>0</v>
      </c>
      <c r="F19" s="32">
        <f>SUMIFS(Arkusz1!$M$4:$M$119,Arkusz1!$K$4:$K$119,"=jastrząb",Arkusz1!$L$4:$L$119,"=4")</f>
        <v>0</v>
      </c>
      <c r="G19" s="31">
        <f>SUMIFS(Arkusz1!$N$4:$N$119,Arkusz1!$K$4:$K$119,"=jastrząb",Arkusz1!$L$4:$L$119,"=4")</f>
        <v>0</v>
      </c>
      <c r="H19" s="32">
        <f>SUMIFS(Arkusz1!$R$4:$R$119,Arkusz1!$P$4:$P$119,"=jastrząb",Arkusz1!$Q$4:$Q$119,"=4")</f>
        <v>0</v>
      </c>
      <c r="I19" s="31">
        <f>SUMIFS(Arkusz1!$S$4:$S$119,Arkusz1!$P$4:$P$119,"=jastrząb",Arkusz1!$Q$4:$Q$119,"=4")</f>
        <v>0</v>
      </c>
      <c r="J19" s="32">
        <f t="shared" si="0"/>
        <v>0</v>
      </c>
      <c r="K19" s="31">
        <f t="shared" si="1"/>
        <v>0</v>
      </c>
    </row>
    <row r="20" spans="1:11" ht="24" customHeight="1">
      <c r="A20" s="40">
        <v>5</v>
      </c>
      <c r="B20" s="32">
        <f>SUMIFS(Arkusz1!$C$4:$C$119,Arkusz1!$A$4:$A$119,"=jastrząb",Arkusz1!$B$4:$B$119,"=5")</f>
        <v>0</v>
      </c>
      <c r="C20" s="31">
        <f>SUMIFS(Arkusz1!$D$4:$D$119,Arkusz1!$A$4:$A$119,"=jastrząb",Arkusz1!$B$4:$B$119,"=5")</f>
        <v>0</v>
      </c>
      <c r="D20" s="32">
        <f>SUMIFS(Arkusz1!$H$4:$H$119,Arkusz1!$F$4:$F$119,"=jastrząb",Arkusz1!$G$4:$G$119,"=5")</f>
        <v>0</v>
      </c>
      <c r="E20" s="31">
        <f>SUMIFS(Arkusz1!$I$4:$I$119,Arkusz1!$F$4:$F$119,"=jastrząb",Arkusz1!$G$4:$G$119,"=5")</f>
        <v>0</v>
      </c>
      <c r="F20" s="32">
        <f>SUMIFS(Arkusz1!$M$4:$M$119,Arkusz1!$K$4:$K$119,"=jastrząb",Arkusz1!$L$4:$L$119,"=5")</f>
        <v>0</v>
      </c>
      <c r="G20" s="31">
        <f>SUMIFS(Arkusz1!$N$4:$N$119,Arkusz1!$K$4:$K$119,"=jastrząb",Arkusz1!$L$4:$L$119,"=5")</f>
        <v>0</v>
      </c>
      <c r="H20" s="32">
        <f>SUMIFS(Arkusz1!$R$4:$R$119,Arkusz1!$P$4:$P$119,"=jastrząb",Arkusz1!$Q$4:$Q$119,"=5")</f>
        <v>0</v>
      </c>
      <c r="I20" s="31">
        <f>SUMIFS(Arkusz1!$S$4:$S$119,Arkusz1!$P$4:$P$119,"=jastrząb",Arkusz1!$Q$4:$Q$119,"=5")</f>
        <v>0</v>
      </c>
      <c r="J20" s="32">
        <f t="shared" si="0"/>
        <v>0</v>
      </c>
      <c r="K20" s="31">
        <f t="shared" si="1"/>
        <v>0</v>
      </c>
    </row>
    <row r="21" spans="1:11" ht="24" customHeight="1">
      <c r="A21" s="40">
        <v>6</v>
      </c>
      <c r="B21" s="32">
        <f>SUMIFS(Arkusz1!$C$4:$C$119,Arkusz1!$A$4:$A$119,"=jastrząb",Arkusz1!$B$4:$B$119,"=6")</f>
        <v>0</v>
      </c>
      <c r="C21" s="31">
        <f>SUMIFS(Arkusz1!$D$4:$D$119,Arkusz1!$A$4:$A$119,"=jastrząb",Arkusz1!$B$4:$B$119,"=6")</f>
        <v>0</v>
      </c>
      <c r="D21" s="32">
        <f>SUMIFS(Arkusz1!$H$4:$H$119,Arkusz1!$F$4:$F$119,"=jastrząb",Arkusz1!$G$4:$G$119,"=6")</f>
        <v>0</v>
      </c>
      <c r="E21" s="31">
        <f>SUMIFS(Arkusz1!$I$4:$I$119,Arkusz1!$F$4:$F$119,"=jastrząb",Arkusz1!$G$4:$G$119,"=6")</f>
        <v>0</v>
      </c>
      <c r="F21" s="32">
        <f>SUMIFS(Arkusz1!$M$4:$M$119,Arkusz1!$K$4:$K$119,"=jastrząb",Arkusz1!$L$4:$L$119,"=6")</f>
        <v>0</v>
      </c>
      <c r="G21" s="31">
        <f>SUMIFS(Arkusz1!$N$4:$N$119,Arkusz1!$K$4:$K$119,"=jastrząb",Arkusz1!$L$4:$L$119,"=6")</f>
        <v>0</v>
      </c>
      <c r="H21" s="32">
        <f>SUMIFS(Arkusz1!$R$4:$R$119,Arkusz1!$P$4:$P$119,"=jastrząb",Arkusz1!$Q$4:$Q$119,"=6")</f>
        <v>0</v>
      </c>
      <c r="I21" s="31">
        <f>SUMIFS(Arkusz1!$S$4:$S$119,Arkusz1!$P$4:$P$119,"=jastrząb",Arkusz1!$Q$4:$Q$119,"=6")</f>
        <v>0</v>
      </c>
      <c r="J21" s="32">
        <f t="shared" si="0"/>
        <v>0</v>
      </c>
      <c r="K21" s="31">
        <f t="shared" si="1"/>
        <v>0</v>
      </c>
    </row>
    <row r="22" spans="1:11" ht="24" customHeight="1">
      <c r="A22" s="40">
        <v>7</v>
      </c>
      <c r="B22" s="32">
        <f>SUMIFS(Arkusz1!$C$4:$C$119,Arkusz1!$A$4:$A$119,"=jastrząb",Arkusz1!$B$4:$B$119,"=7")</f>
        <v>0</v>
      </c>
      <c r="C22" s="31">
        <f>SUMIFS(Arkusz1!$D$4:$D$119,Arkusz1!$A$4:$A$119,"=jastrząb",Arkusz1!$B$4:$B$119,"=7")</f>
        <v>0</v>
      </c>
      <c r="D22" s="32">
        <f>SUMIFS(Arkusz1!$H$4:$H$119,Arkusz1!$F$4:$F$119,"=jastrząb",Arkusz1!$G$4:$G$119,"=7")</f>
        <v>0</v>
      </c>
      <c r="E22" s="31">
        <f>SUMIFS(Arkusz1!$I$4:$I$119,Arkusz1!$F$4:$F$119,"=jastrząb",Arkusz1!$G$4:$G$119,"=7")</f>
        <v>0</v>
      </c>
      <c r="F22" s="32">
        <f>SUMIFS(Arkusz1!$M$4:$M$119,Arkusz1!$K$4:$K$119,"=jastrząb",Arkusz1!$L$4:$L$119,"=7")</f>
        <v>0</v>
      </c>
      <c r="G22" s="31">
        <f>SUMIFS(Arkusz1!$N$4:$N$119,Arkusz1!$K$4:$K$119,"=jastrząb",Arkusz1!$L$4:$L$119,"=7")</f>
        <v>0</v>
      </c>
      <c r="H22" s="32">
        <f>SUMIFS(Arkusz1!$R$4:$R$119,Arkusz1!$P$4:$P$119,"=jastrząb",Arkusz1!$Q$4:$Q$119,"=7")</f>
        <v>0</v>
      </c>
      <c r="I22" s="31">
        <f>SUMIFS(Arkusz1!$S$4:$S$119,Arkusz1!$P$4:$P$119,"=jastrząb",Arkusz1!$Q$4:$Q$119,"=7")</f>
        <v>0</v>
      </c>
      <c r="J22" s="32">
        <f t="shared" si="0"/>
        <v>0</v>
      </c>
      <c r="K22" s="31">
        <f t="shared" si="1"/>
        <v>0</v>
      </c>
    </row>
    <row r="23" spans="1:11" ht="24" customHeight="1">
      <c r="A23" s="40">
        <v>8</v>
      </c>
      <c r="B23" s="32">
        <f>SUMIFS(Arkusz1!$C$4:$C$119,Arkusz1!$A$4:$A$119,"=jastrząb",Arkusz1!$B$4:$B$119,"=8")</f>
        <v>0</v>
      </c>
      <c r="C23" s="31">
        <f>SUMIFS(Arkusz1!$D$4:$D$119,Arkusz1!$A$4:$A$119,"=jastrząb",Arkusz1!$B$4:$B$119,"=8")</f>
        <v>0</v>
      </c>
      <c r="D23" s="32">
        <f>SUMIFS(Arkusz1!$H$4:$H$119,Arkusz1!$F$4:$F$119,"=jastrząb",Arkusz1!$G$4:$G$119,"=8")</f>
        <v>0</v>
      </c>
      <c r="E23" s="31">
        <f>SUMIFS(Arkusz1!$I$4:$I$119,Arkusz1!$F$4:$F$119,"=jastrząb",Arkusz1!$G$4:$G$119,"=8")</f>
        <v>0</v>
      </c>
      <c r="F23" s="32">
        <f>SUMIFS(Arkusz1!$M$4:$M$119,Arkusz1!$K$4:$K$119,"=jastrząb",Arkusz1!$L$4:$L$119,"=8")</f>
        <v>0</v>
      </c>
      <c r="G23" s="31">
        <f>SUMIFS(Arkusz1!$N$4:$N$119,Arkusz1!$K$4:$K$119,"=jastrząb",Arkusz1!$L$4:$L$119,"=8")</f>
        <v>0</v>
      </c>
      <c r="H23" s="32">
        <f>SUMIFS(Arkusz1!$R$4:$R$119,Arkusz1!$P$4:$P$119,"=jastrząb",Arkusz1!$Q$4:$Q$119,"=8")</f>
        <v>0</v>
      </c>
      <c r="I23" s="31">
        <f>SUMIFS(Arkusz1!$S$4:$S$119,Arkusz1!$P$4:$P$119,"=jastrząb",Arkusz1!$Q$4:$Q$119,"=8")</f>
        <v>0</v>
      </c>
      <c r="J23" s="32">
        <f t="shared" si="0"/>
        <v>0</v>
      </c>
      <c r="K23" s="31">
        <f t="shared" si="1"/>
        <v>0</v>
      </c>
    </row>
    <row r="24" spans="1:11" ht="24" customHeight="1">
      <c r="A24" s="40">
        <v>9</v>
      </c>
      <c r="B24" s="32">
        <f>SUMIFS(Arkusz1!$C$4:$C$119,Arkusz1!$A$4:$A$119,"=jastrząb",Arkusz1!$B$4:$B$119,"=9")</f>
        <v>0</v>
      </c>
      <c r="C24" s="31">
        <f>SUMIFS(Arkusz1!$D$4:$D$119,Arkusz1!$A$4:$A$119,"=jastrząb",Arkusz1!$B$4:$B$119,"=9")</f>
        <v>0</v>
      </c>
      <c r="D24" s="32">
        <f>SUMIFS(Arkusz1!$H$4:$H$119,Arkusz1!$F$4:$F$119,"=jastrząb",Arkusz1!$G$4:$G$119,"=9")</f>
        <v>0</v>
      </c>
      <c r="E24" s="31">
        <f>SUMIFS(Arkusz1!$I$4:$I$119,Arkusz1!$F$4:$F$119,"=jastrząb",Arkusz1!$G$4:$G$119,"=9")</f>
        <v>0</v>
      </c>
      <c r="F24" s="32">
        <f>SUMIFS(Arkusz1!$M$4:$M$119,Arkusz1!$K$4:$K$119,"=jastrząb",Arkusz1!$L$4:$L$119,"=9")</f>
        <v>0</v>
      </c>
      <c r="G24" s="31">
        <f>SUMIFS(Arkusz1!$N$4:$N$119,Arkusz1!$K$4:$K$119,"=jastrząb",Arkusz1!$L$4:$L$119,"=9")</f>
        <v>0</v>
      </c>
      <c r="H24" s="32">
        <f>SUMIFS(Arkusz1!$R$4:$R$119,Arkusz1!$P$4:$P$119,"=jastrząb",Arkusz1!$Q$4:$Q$119,"=9")</f>
        <v>0</v>
      </c>
      <c r="I24" s="31">
        <f>SUMIFS(Arkusz1!$S$4:$S$119,Arkusz1!$P$4:$P$119,"=jastrząb",Arkusz1!$Q$4:$Q$119,"=9")</f>
        <v>0</v>
      </c>
      <c r="J24" s="32">
        <f t="shared" si="0"/>
        <v>0</v>
      </c>
      <c r="K24" s="31">
        <f t="shared" si="1"/>
        <v>0</v>
      </c>
    </row>
    <row r="25" spans="1:11" ht="31.5">
      <c r="A25" s="41" t="s">
        <v>58</v>
      </c>
      <c r="B25" s="42">
        <f t="shared" ref="B25:K25" si="2">SUM(B16:B24)</f>
        <v>0</v>
      </c>
      <c r="C25" s="42">
        <f t="shared" si="2"/>
        <v>0</v>
      </c>
      <c r="D25" s="42">
        <f t="shared" si="2"/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  <c r="H25" s="42">
        <f t="shared" si="2"/>
        <v>0</v>
      </c>
      <c r="I25" s="42">
        <f t="shared" si="2"/>
        <v>0</v>
      </c>
      <c r="J25" s="42">
        <f t="shared" si="2"/>
        <v>0</v>
      </c>
      <c r="K25" s="42">
        <f t="shared" si="2"/>
        <v>0</v>
      </c>
    </row>
    <row r="48" spans="1:1">
      <c r="A48" s="26" t="s">
        <v>33</v>
      </c>
    </row>
  </sheetData>
  <sheetProtection sheet="1" objects="1" scenarios="1"/>
  <mergeCells count="13">
    <mergeCell ref="J14:K14"/>
    <mergeCell ref="D9:E9"/>
    <mergeCell ref="F9:G9"/>
    <mergeCell ref="B14:C14"/>
    <mergeCell ref="D14:E14"/>
    <mergeCell ref="F14:G14"/>
    <mergeCell ref="H14:I14"/>
    <mergeCell ref="D6:E6"/>
    <mergeCell ref="F6:G6"/>
    <mergeCell ref="D7:E7"/>
    <mergeCell ref="F7:G7"/>
    <mergeCell ref="D8:E8"/>
    <mergeCell ref="F8:G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8</vt:i4>
      </vt:variant>
    </vt:vector>
  </HeadingPairs>
  <TitlesOfParts>
    <vt:vector size="30" baseType="lpstr">
      <vt:lpstr>Instrukcja</vt:lpstr>
      <vt:lpstr>KONTROLA1</vt:lpstr>
      <vt:lpstr>KONTROLA2</vt:lpstr>
      <vt:lpstr>KONTROLA3</vt:lpstr>
      <vt:lpstr>KONTROLA4</vt:lpstr>
      <vt:lpstr>Źródła listy rozwijanej</vt:lpstr>
      <vt:lpstr>Arkusz1</vt:lpstr>
      <vt:lpstr>B</vt:lpstr>
      <vt:lpstr>ACG</vt:lpstr>
      <vt:lpstr>ACN</vt:lpstr>
      <vt:lpstr>PEA</vt:lpstr>
      <vt:lpstr>HA</vt:lpstr>
      <vt:lpstr>AQP</vt:lpstr>
      <vt:lpstr>CIA</vt:lpstr>
      <vt:lpstr>CIP</vt:lpstr>
      <vt:lpstr>MG</vt:lpstr>
      <vt:lpstr>MM</vt:lpstr>
      <vt:lpstr>FAS</vt:lpstr>
      <vt:lpstr>FAT</vt:lpstr>
      <vt:lpstr>COX</vt:lpstr>
      <vt:lpstr>CCN</vt:lpstr>
      <vt:lpstr>PODSUMOWANIE</vt:lpstr>
      <vt:lpstr>KONTROLA1!__xlnm.Print_Area</vt:lpstr>
      <vt:lpstr>KONTROLA2!__xlnm.Print_Area</vt:lpstr>
      <vt:lpstr>KONTROLA3!__xlnm.Print_Area</vt:lpstr>
      <vt:lpstr>KONTROLA4!__xlnm.Print_Area</vt:lpstr>
      <vt:lpstr>KONTROLA1!__xlnm.Print_Titles</vt:lpstr>
      <vt:lpstr>KONTROLA2!__xlnm.Print_Titles</vt:lpstr>
      <vt:lpstr>KONTROLA3!__xlnm.Print_Titles</vt:lpstr>
      <vt:lpstr>KONTROLA4!__xlnm.Print_Titles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2020-08-08T14:11:50Z</dcterms:created>
  <dcterms:modified xsi:type="dcterms:W3CDTF">2021-03-24T14:30:30Z</dcterms:modified>
</cp:coreProperties>
</file>